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8065" windowHeight="5730" tabRatio="901" firstSheet="3" activeTab="12"/>
  </bookViews>
  <sheets>
    <sheet name="ОМС(структ.подр), КУ_ прил.1" sheetId="2" r:id="rId1"/>
    <sheet name="ЗП ОМС прил.2" sheetId="14" r:id="rId2"/>
    <sheet name="ЗП казен_прил.3" sheetId="15" r:id="rId3"/>
    <sheet name="ЕДДС прил 3.1" sheetId="25" r:id="rId4"/>
    <sheet name="СМИ_прил 3.2" sheetId="28" r:id="rId5"/>
    <sheet name="ДОУ_прил 3.3" sheetId="29" r:id="rId6"/>
    <sheet name="Доп обр_прил 3.4" sheetId="30" r:id="rId7"/>
    <sheet name="Спорт-прил 3.5" sheetId="31" r:id="rId8"/>
    <sheet name="субсидия на мун.задание_прил_4" sheetId="26" r:id="rId9"/>
    <sheet name="субсидия на иные цели_прил.5" sheetId="24" r:id="rId10"/>
    <sheet name="иные расходы_прил.6" sheetId="6" r:id="rId11"/>
    <sheet name="приносящая доход деят-ть_прил.7" sheetId="18" r:id="rId12"/>
    <sheet name="код направления СПБ_8" sheetId="21" r:id="rId13"/>
    <sheet name="методика расчета_прил.9" sheetId="22" r:id="rId14"/>
    <sheet name="форма пояснит. 10" sheetId="33" r:id="rId15"/>
    <sheet name="субсидия на мун.задание_прил.4" sheetId="16" state="hidden" r:id="rId16"/>
    <sheet name="код направления СБП_прил.9" sheetId="3" state="hidden" r:id="rId17"/>
  </sheets>
  <externalReferences>
    <externalReference r:id="rId18"/>
    <externalReference r:id="rId19"/>
    <externalReference r:id="rId20"/>
    <externalReference r:id="rId21"/>
  </externalReferences>
  <definedNames>
    <definedName name="______xlnm.Print_Titles_1" localSheetId="5">(#REF!,#REF!)</definedName>
    <definedName name="______xlnm.Print_Titles_1" localSheetId="7">(#REF!,#REF!)</definedName>
    <definedName name="______xlnm.Print_Titles_1" localSheetId="14">(#REF!,#REF!)</definedName>
    <definedName name="______xlnm.Print_Titles_1">(#REF!,#REF!)</definedName>
    <definedName name="______xlnm.Print_Titles_3" localSheetId="5">(#REF!,#REF!)</definedName>
    <definedName name="______xlnm.Print_Titles_3" localSheetId="7">(#REF!,#REF!)</definedName>
    <definedName name="______xlnm.Print_Titles_3" localSheetId="14">(#REF!,#REF!)</definedName>
    <definedName name="______xlnm.Print_Titles_3">(#REF!,#REF!)</definedName>
    <definedName name="______xlnm.Print_Titles_4" localSheetId="5">#REF!</definedName>
    <definedName name="______xlnm.Print_Titles_4" localSheetId="14">#REF!</definedName>
    <definedName name="______xlnm.Print_Titles_4">#REF!</definedName>
    <definedName name="_____xlnm.Print_Titles_1" localSheetId="6">#REF!</definedName>
    <definedName name="_____xlnm.Print_Titles_1" localSheetId="5">#REF!</definedName>
    <definedName name="_____xlnm.Print_Titles_1" localSheetId="4">#REF!</definedName>
    <definedName name="_____xlnm.Print_Titles_1" localSheetId="7">#REF!</definedName>
    <definedName name="_____xlnm.Print_Titles_1" localSheetId="14">#REF!</definedName>
    <definedName name="_____xlnm.Print_Titles_1">#REF!</definedName>
    <definedName name="_____xlnm.Print_Titles_2" localSheetId="6">(#REF!,#REF!)</definedName>
    <definedName name="_____xlnm.Print_Titles_2" localSheetId="5">(#REF!,#REF!)</definedName>
    <definedName name="_____xlnm.Print_Titles_2" localSheetId="4">(#REF!,#REF!)</definedName>
    <definedName name="_____xlnm.Print_Titles_2" localSheetId="7">(#REF!,#REF!)</definedName>
    <definedName name="_____xlnm.Print_Titles_2" localSheetId="14">(#REF!,#REF!)</definedName>
    <definedName name="_____xlnm.Print_Titles_2">(#REF!,#REF!)</definedName>
    <definedName name="_____xlnm.Print_Titles_3" localSheetId="6">(#REF!,#REF!)</definedName>
    <definedName name="_____xlnm.Print_Titles_3" localSheetId="5">([1]МУЗЕЙ!$A$1:$A$65536,[1]МУЗЕЙ!$A$5:$IV$7)</definedName>
    <definedName name="_____xlnm.Print_Titles_3" localSheetId="4">(#REF!,#REF!)</definedName>
    <definedName name="_____xlnm.Print_Titles_3" localSheetId="7">(#REF!,#REF!)</definedName>
    <definedName name="_____xlnm.Print_Titles_3" localSheetId="14">(#REF!,#REF!)</definedName>
    <definedName name="_____xlnm.Print_Titles_3">(#REF!,#REF!)</definedName>
    <definedName name="_____xlnm.Print_Titles_4" localSheetId="6">#REF!</definedName>
    <definedName name="_____xlnm.Print_Titles_4" localSheetId="5">#REF!</definedName>
    <definedName name="_____xlnm.Print_Titles_4" localSheetId="4">#REF!</definedName>
    <definedName name="_____xlnm.Print_Titles_4" localSheetId="7">#REF!</definedName>
    <definedName name="_____xlnm.Print_Titles_4" localSheetId="14">#REF!</definedName>
    <definedName name="_____xlnm.Print_Titles_4">#REF!</definedName>
    <definedName name="____xlnm.gh" localSheetId="6">(#REF!,#REF!)</definedName>
    <definedName name="____xlnm.gh" localSheetId="5">(#REF!,#REF!)</definedName>
    <definedName name="____xlnm.gh" localSheetId="4">(#REF!,#REF!)</definedName>
    <definedName name="____xlnm.gh" localSheetId="7">(#REF!,#REF!)</definedName>
    <definedName name="____xlnm.gh" localSheetId="14">(#REF!,#REF!)</definedName>
    <definedName name="____xlnm.gh">(#REF!,#REF!)</definedName>
    <definedName name="____xlnm.Print_Titles_1" localSheetId="6">(#REF!,#REF!)</definedName>
    <definedName name="____xlnm.Print_Titles_1" localSheetId="5">(#REF!,#REF!)</definedName>
    <definedName name="____xlnm.Print_Titles_1" localSheetId="4">(#REF!,#REF!)</definedName>
    <definedName name="____xlnm.Print_Titles_1" localSheetId="7">(#REF!,#REF!)</definedName>
    <definedName name="____xlnm.Print_Titles_1" localSheetId="14">(#REF!,#REF!)</definedName>
    <definedName name="____xlnm.Print_Titles_1">(#REF!,#REF!)</definedName>
    <definedName name="____xlnm.Print_Titles_2" localSheetId="6">(#REF!,#REF!)</definedName>
    <definedName name="____xlnm.Print_Titles_2" localSheetId="5">(#REF!,#REF!)</definedName>
    <definedName name="____xlnm.Print_Titles_2" localSheetId="4">(#REF!,#REF!)</definedName>
    <definedName name="____xlnm.Print_Titles_2" localSheetId="7">(#REF!,#REF!)</definedName>
    <definedName name="____xlnm.Print_Titles_2" localSheetId="14">(#REF!,#REF!)</definedName>
    <definedName name="____xlnm.Print_Titles_2">(#REF!,#REF!)</definedName>
    <definedName name="____xlnm.Print_Titles_3" localSheetId="5">([2]музей!$A$1:$A$65536,[2]музей!$A$5:$IV$7)</definedName>
    <definedName name="____xlnm.Print_Titles_3" localSheetId="7">([3]музей!$A$1:$A$65536,[3]музей!$A$5:$IV$7)</definedName>
    <definedName name="____xlnm.Print_Titles_3">([4]музей!$A$1:$A$65536,[4]музей!$A$5:$IV$7)</definedName>
    <definedName name="____xlnm.Print_Titles_4" localSheetId="6">#REF!</definedName>
    <definedName name="____xlnm.Print_Titles_4" localSheetId="5">#REF!</definedName>
    <definedName name="____xlnm.Print_Titles_4" localSheetId="4">#REF!</definedName>
    <definedName name="____xlnm.Print_Titles_4" localSheetId="7">#REF!</definedName>
    <definedName name="____xlnm.Print_Titles_4" localSheetId="14">#REF!</definedName>
    <definedName name="____xlnm.Print_Titles_4">#REF!</definedName>
    <definedName name="___xlnm.Print_Titles_1" localSheetId="6">(#REF!,#REF!)</definedName>
    <definedName name="___xlnm.Print_Titles_1" localSheetId="5">(#REF!,#REF!)</definedName>
    <definedName name="___xlnm.Print_Titles_1" localSheetId="4">(#REF!,#REF!)</definedName>
    <definedName name="___xlnm.Print_Titles_1" localSheetId="7">(#REF!,#REF!)</definedName>
    <definedName name="___xlnm.Print_Titles_1" localSheetId="14">(#REF!,#REF!)</definedName>
    <definedName name="___xlnm.Print_Titles_1">(#REF!,#REF!)</definedName>
    <definedName name="___xlnm.Print_Titles_2" localSheetId="6">(#REF!,#REF!)</definedName>
    <definedName name="___xlnm.Print_Titles_2" localSheetId="5">(#REF!,#REF!)</definedName>
    <definedName name="___xlnm.Print_Titles_2" localSheetId="4">(#REF!,#REF!)</definedName>
    <definedName name="___xlnm.Print_Titles_2" localSheetId="7">(#REF!,#REF!)</definedName>
    <definedName name="___xlnm.Print_Titles_2" localSheetId="14">(#REF!,#REF!)</definedName>
    <definedName name="___xlnm.Print_Titles_2">(#REF!,#REF!)</definedName>
    <definedName name="___xlnm.Print_Titles_3" localSheetId="5">([2]музей!$A$1:$A$65536,[2]музей!$A$5:$IV$7)</definedName>
    <definedName name="___xlnm.Print_Titles_3" localSheetId="7">([3]музей!$A$1:$A$65536,[3]музей!$A$5:$IV$7)</definedName>
    <definedName name="___xlnm.Print_Titles_3">([4]музей!$A$1:$A$65536,[4]музей!$A$5:$IV$7)</definedName>
    <definedName name="___xlnm.Print_Titles_4" localSheetId="6">#REF!</definedName>
    <definedName name="___xlnm.Print_Titles_4" localSheetId="5">#REF!</definedName>
    <definedName name="___xlnm.Print_Titles_4" localSheetId="4">#REF!</definedName>
    <definedName name="___xlnm.Print_Titles_4" localSheetId="7">#REF!</definedName>
    <definedName name="___xlnm.Print_Titles_4" localSheetId="14">#REF!</definedName>
    <definedName name="___xlnm.Print_Titles_4">#REF!</definedName>
    <definedName name="___xlnm.ро" localSheetId="6">#REF!</definedName>
    <definedName name="___xlnm.ро" localSheetId="5">#REF!</definedName>
    <definedName name="___xlnm.ро" localSheetId="4">#REF!</definedName>
    <definedName name="___xlnm.ро" localSheetId="7">#REF!</definedName>
    <definedName name="___xlnm.ро" localSheetId="14">#REF!</definedName>
    <definedName name="___xlnm.ро">#REF!</definedName>
    <definedName name="__xlnm.Print_Titles_1" localSheetId="6">(#REF!,#REF!)</definedName>
    <definedName name="__xlnm.Print_Titles_1" localSheetId="5">(#REF!,#REF!)</definedName>
    <definedName name="__xlnm.Print_Titles_1" localSheetId="4">(#REF!,#REF!)</definedName>
    <definedName name="__xlnm.Print_Titles_1" localSheetId="7">("#REF!,#REF!)")</definedName>
    <definedName name="__xlnm.Print_Titles_1" localSheetId="14">(#REF!,#REF!)</definedName>
    <definedName name="__xlnm.Print_Titles_1">(#REF!,#REF!)</definedName>
    <definedName name="__xlnm.Print_Titles_2" localSheetId="6">(#REF!,#REF!)</definedName>
    <definedName name="__xlnm.Print_Titles_2" localSheetId="5">(#REF!,#REF!)</definedName>
    <definedName name="__xlnm.Print_Titles_2" localSheetId="4">(#REF!,#REF!)</definedName>
    <definedName name="__xlnm.Print_Titles_2" localSheetId="7">#N/A</definedName>
    <definedName name="__xlnm.Print_Titles_2" localSheetId="14">(#REF!,#REF!)</definedName>
    <definedName name="__xlnm.Print_Titles_2">(#REF!,#REF!)</definedName>
    <definedName name="__xlnm.Print_Titles_3" localSheetId="5">([2]музей!$A$1:$A$65536,[2]музей!$A$5:$IV$7)</definedName>
    <definedName name="__xlnm.Print_Titles_3" localSheetId="7">("#REF!,#REF!)")</definedName>
    <definedName name="__xlnm.Print_Titles_3">([4]музей!$A$1:$A$65536,[4]музей!$A$5:$IV$7)</definedName>
    <definedName name="__xlnm.Print_Titles_4" localSheetId="6">#REF!</definedName>
    <definedName name="__xlnm.Print_Titles_4" localSheetId="5">#REF!</definedName>
    <definedName name="__xlnm.Print_Titles_4" localSheetId="4">#REF!</definedName>
    <definedName name="__xlnm.Print_Titles_4" localSheetId="7">"#REF!"</definedName>
    <definedName name="__xlnm.Print_Titles_4" localSheetId="14">#REF!</definedName>
    <definedName name="__xlnm.Print_Titles_4">#REF!</definedName>
    <definedName name="__xlnm.солнышко" localSheetId="6">(#REF!,#REF!)</definedName>
    <definedName name="__xlnm.солнышко" localSheetId="5">(#REF!,#REF!)</definedName>
    <definedName name="__xlnm.солнышко" localSheetId="4">(#REF!,#REF!)</definedName>
    <definedName name="__xlnm.солнышко" localSheetId="7">(#REF!,#REF!)</definedName>
    <definedName name="__xlnm.солнышко" localSheetId="14">(#REF!,#REF!)</definedName>
    <definedName name="__xlnm.солнышко">(#REF!,#REF!)</definedName>
    <definedName name="__xlnm.цу" localSheetId="6">(#REF!,#REF!)</definedName>
    <definedName name="__xlnm.цу" localSheetId="5">(#REF!,#REF!)</definedName>
    <definedName name="__xlnm.цу" localSheetId="4">(#REF!,#REF!)</definedName>
    <definedName name="__xlnm.цу" localSheetId="7">(#REF!,#REF!)</definedName>
    <definedName name="__xlnm.цу" localSheetId="14">(#REF!,#REF!)</definedName>
    <definedName name="__xlnm.цу">(#REF!,#REF!)</definedName>
    <definedName name="__хlnm.jkl" localSheetId="6">#REF!</definedName>
    <definedName name="__хlnm.jkl" localSheetId="5">#REF!</definedName>
    <definedName name="__хlnm.jkl" localSheetId="4">#REF!</definedName>
    <definedName name="__хlnm.jkl" localSheetId="7">#REF!</definedName>
    <definedName name="__хlnm.jkl" localSheetId="14">#REF!</definedName>
    <definedName name="__хlnm.jkl">#REF!</definedName>
    <definedName name="Z_7347A2F3_71A1_468E_A819_F604739B1F6D_.wvu.Cols" localSheetId="13" hidden="1">'методика расчета_прил.9'!#REF!</definedName>
    <definedName name="Z_7347A2F3_71A1_468E_A819_F604739B1F6D_.wvu.Cols" localSheetId="14" hidden="1">'форма пояснит. 10'!#REF!</definedName>
    <definedName name="Z_7347A2F3_71A1_468E_A819_F604739B1F6D_.wvu.PrintTitles" localSheetId="13" hidden="1">'методика расчета_прил.9'!$7:$7</definedName>
    <definedName name="Z_7347A2F3_71A1_468E_A819_F604739B1F6D_.wvu.PrintTitles" localSheetId="14" hidden="1">'форма пояснит. 10'!$7:$7</definedName>
    <definedName name="Z_7347A2F3_71A1_468E_A819_F604739B1F6D_.wvu.Rows" localSheetId="13" hidden="1">'методика расчета_прил.9'!#REF!</definedName>
    <definedName name="Z_7347A2F3_71A1_468E_A819_F604739B1F6D_.wvu.Rows" localSheetId="14" hidden="1">'форма пояснит. 10'!#REF!</definedName>
    <definedName name="_xlnm.Print_Titles" localSheetId="5">'ДОУ_прил 3.3'!$A:$A,'ДОУ_прил 3.3'!$8:$10</definedName>
    <definedName name="_xlnm.Print_Titles" localSheetId="12">'код направления СПБ_8'!$10:$10</definedName>
    <definedName name="_xlnm.Print_Titles" localSheetId="13">'методика расчета_прил.9'!$7:$8</definedName>
    <definedName name="_xlnm.Print_Titles" localSheetId="14">'форма пояснит. 10'!$7:$8</definedName>
    <definedName name="_xlnm.Print_Area" localSheetId="5">'ДОУ_прил 3.3'!$A$1:$AC$61</definedName>
    <definedName name="_xlnm.Print_Area" localSheetId="10">'иные расходы_прил.6'!$A$1:$W$30</definedName>
    <definedName name="_xlnm.Print_Area" localSheetId="7">'Спорт-прил 3.5'!$A$1:$W$43</definedName>
    <definedName name="ПРОО" localSheetId="6">(#REF!,#REF!)</definedName>
    <definedName name="ПРОО" localSheetId="5">(#REF!,#REF!)</definedName>
    <definedName name="ПРОО" localSheetId="4">(#REF!,#REF!)</definedName>
    <definedName name="ПРОО" localSheetId="7">(#REF!,#REF!)</definedName>
    <definedName name="ПРОО" localSheetId="14">(#REF!,#REF!)</definedName>
    <definedName name="ПРОО">(#REF!,#REF!)</definedName>
    <definedName name="Р" localSheetId="6">#REF!</definedName>
    <definedName name="Р" localSheetId="5">#REF!</definedName>
    <definedName name="Р" localSheetId="4">#REF!</definedName>
    <definedName name="Р" localSheetId="7">#REF!</definedName>
    <definedName name="Р" localSheetId="14">#REF!</definedName>
    <definedName name="Р">#REF!</definedName>
  </definedNames>
  <calcPr calcId="144525"/>
</workbook>
</file>

<file path=xl/calcChain.xml><?xml version="1.0" encoding="utf-8"?>
<calcChain xmlns="http://schemas.openxmlformats.org/spreadsheetml/2006/main">
  <c r="Q18" i="6" l="1"/>
  <c r="Q17" i="6"/>
  <c r="Q16" i="6"/>
  <c r="Q15" i="6"/>
  <c r="Q14" i="6"/>
  <c r="Q13" i="6"/>
  <c r="Q12" i="6"/>
  <c r="H10" i="30" l="1"/>
  <c r="N27" i="30"/>
  <c r="N24" i="30"/>
  <c r="K24" i="30"/>
  <c r="N15" i="30"/>
  <c r="K15" i="30"/>
  <c r="J29" i="29" l="1"/>
  <c r="J32" i="29"/>
  <c r="N15" i="29"/>
  <c r="L14" i="29"/>
  <c r="J16" i="29"/>
  <c r="J17" i="29"/>
  <c r="J11" i="29"/>
  <c r="J12" i="29" s="1"/>
  <c r="J13" i="29"/>
  <c r="J18" i="29" s="1"/>
  <c r="J14" i="29"/>
  <c r="J15" i="29"/>
  <c r="U10" i="28"/>
  <c r="U11" i="28"/>
  <c r="U12" i="28"/>
  <c r="U13" i="28"/>
  <c r="U14" i="28"/>
  <c r="U15" i="28"/>
  <c r="U16" i="28"/>
  <c r="U17" i="28"/>
  <c r="U18" i="28"/>
  <c r="U19" i="28"/>
  <c r="U20" i="28"/>
  <c r="U21" i="28"/>
  <c r="U9" i="28"/>
  <c r="L10" i="28"/>
  <c r="L11" i="28"/>
  <c r="L12" i="28"/>
  <c r="L13" i="28"/>
  <c r="L14" i="28"/>
  <c r="L15" i="28"/>
  <c r="L16" i="28"/>
  <c r="L17" i="28"/>
  <c r="L18" i="28"/>
  <c r="L19" i="28"/>
  <c r="L20" i="28"/>
  <c r="L21" i="28"/>
  <c r="L9" i="28"/>
  <c r="H10" i="28"/>
  <c r="H11" i="28"/>
  <c r="H12" i="28"/>
  <c r="H13" i="28"/>
  <c r="H14" i="28"/>
  <c r="H15" i="28"/>
  <c r="H16" i="28"/>
  <c r="H17" i="28"/>
  <c r="H18" i="28"/>
  <c r="H19" i="28"/>
  <c r="H20" i="28"/>
  <c r="H21" i="28"/>
  <c r="H9" i="28"/>
  <c r="C22" i="28"/>
  <c r="F38" i="31"/>
  <c r="E38" i="31"/>
  <c r="D38" i="31"/>
  <c r="C38" i="31"/>
  <c r="J37" i="31"/>
  <c r="H37" i="31"/>
  <c r="T37" i="31" s="1"/>
  <c r="J36" i="31"/>
  <c r="H36" i="31"/>
  <c r="T36" i="31" s="1"/>
  <c r="J35" i="31"/>
  <c r="H35" i="31"/>
  <c r="T35" i="31" s="1"/>
  <c r="J34" i="31"/>
  <c r="H34" i="31"/>
  <c r="T34" i="31" s="1"/>
  <c r="J33" i="31"/>
  <c r="H33" i="31"/>
  <c r="T33" i="31" s="1"/>
  <c r="J32" i="31"/>
  <c r="N32" i="31" s="1"/>
  <c r="H32" i="31"/>
  <c r="T32" i="31" s="1"/>
  <c r="J31" i="31"/>
  <c r="H31" i="31"/>
  <c r="T31" i="31" s="1"/>
  <c r="J30" i="31"/>
  <c r="H30" i="31"/>
  <c r="T30" i="31" s="1"/>
  <c r="J29" i="31"/>
  <c r="H29" i="31"/>
  <c r="T29" i="31" s="1"/>
  <c r="J28" i="31"/>
  <c r="H28" i="31"/>
  <c r="J27" i="31"/>
  <c r="H27" i="31"/>
  <c r="T27" i="31" s="1"/>
  <c r="F26" i="31"/>
  <c r="E26" i="31"/>
  <c r="D26" i="31"/>
  <c r="C26" i="31"/>
  <c r="J25" i="31"/>
  <c r="H25" i="31"/>
  <c r="T25" i="31" s="1"/>
  <c r="J24" i="31"/>
  <c r="H24" i="31"/>
  <c r="F23" i="31"/>
  <c r="E23" i="31"/>
  <c r="D23" i="31"/>
  <c r="C23" i="31"/>
  <c r="J22" i="31"/>
  <c r="H22" i="31"/>
  <c r="T22" i="31" s="1"/>
  <c r="J21" i="31"/>
  <c r="H21" i="31"/>
  <c r="T21" i="31" s="1"/>
  <c r="J20" i="31"/>
  <c r="N20" i="31" s="1"/>
  <c r="H20" i="31"/>
  <c r="T20" i="31" s="1"/>
  <c r="J19" i="31"/>
  <c r="H19" i="31"/>
  <c r="T19" i="31" s="1"/>
  <c r="J18" i="31"/>
  <c r="H18" i="31"/>
  <c r="J17" i="31"/>
  <c r="H17" i="31"/>
  <c r="T17" i="31" s="1"/>
  <c r="J16" i="31"/>
  <c r="H16" i="31"/>
  <c r="T16" i="31" s="1"/>
  <c r="F15" i="31"/>
  <c r="E15" i="31"/>
  <c r="D15" i="31"/>
  <c r="C15" i="31"/>
  <c r="J14" i="31"/>
  <c r="H14" i="31"/>
  <c r="T14" i="31" s="1"/>
  <c r="J13" i="31"/>
  <c r="H13" i="31"/>
  <c r="T13" i="31" s="1"/>
  <c r="J12" i="31"/>
  <c r="H12" i="31"/>
  <c r="T12" i="31" s="1"/>
  <c r="J11" i="31"/>
  <c r="H11" i="31"/>
  <c r="T11" i="31" s="1"/>
  <c r="J10" i="31"/>
  <c r="H10" i="31"/>
  <c r="T10" i="31" s="1"/>
  <c r="K38" i="30"/>
  <c r="F38" i="30"/>
  <c r="E38" i="30"/>
  <c r="D38" i="30"/>
  <c r="C38" i="30"/>
  <c r="H37" i="30"/>
  <c r="J37" i="30" s="1"/>
  <c r="N37" i="30" s="1"/>
  <c r="H36" i="30"/>
  <c r="H35" i="30"/>
  <c r="J35" i="30" s="1"/>
  <c r="N35" i="30" s="1"/>
  <c r="H34" i="30"/>
  <c r="H33" i="30"/>
  <c r="J33" i="30" s="1"/>
  <c r="N33" i="30" s="1"/>
  <c r="H32" i="30"/>
  <c r="H31" i="30"/>
  <c r="J31" i="30" s="1"/>
  <c r="N31" i="30" s="1"/>
  <c r="H30" i="30"/>
  <c r="H29" i="30"/>
  <c r="J29" i="30" s="1"/>
  <c r="N29" i="30" s="1"/>
  <c r="H28" i="30"/>
  <c r="K27" i="30"/>
  <c r="K39" i="30" s="1"/>
  <c r="F27" i="30"/>
  <c r="E27" i="30"/>
  <c r="D27" i="30"/>
  <c r="C27" i="30"/>
  <c r="H26" i="30"/>
  <c r="J26" i="30" s="1"/>
  <c r="L26" i="30" s="1"/>
  <c r="AD26" i="30" s="1"/>
  <c r="H25" i="30"/>
  <c r="F24" i="30"/>
  <c r="E24" i="30"/>
  <c r="D24" i="30"/>
  <c r="C24" i="30"/>
  <c r="H23" i="30"/>
  <c r="J23" i="30" s="1"/>
  <c r="H22" i="30"/>
  <c r="J22" i="30" s="1"/>
  <c r="H21" i="30"/>
  <c r="J21" i="30" s="1"/>
  <c r="H20" i="30"/>
  <c r="J20" i="30" s="1"/>
  <c r="H19" i="30"/>
  <c r="J19" i="30" s="1"/>
  <c r="H18" i="30"/>
  <c r="J18" i="30" s="1"/>
  <c r="H17" i="30"/>
  <c r="J17" i="30" s="1"/>
  <c r="L16" i="30"/>
  <c r="H16" i="30"/>
  <c r="J16" i="30" s="1"/>
  <c r="F15" i="30"/>
  <c r="E15" i="30"/>
  <c r="D15" i="30"/>
  <c r="C15" i="30"/>
  <c r="H14" i="30"/>
  <c r="H13" i="30"/>
  <c r="J13" i="30" s="1"/>
  <c r="H12" i="30"/>
  <c r="J12" i="30" s="1"/>
  <c r="L12" i="30" s="1"/>
  <c r="AD12" i="30" s="1"/>
  <c r="J11" i="30"/>
  <c r="H11" i="30"/>
  <c r="G49" i="29"/>
  <c r="F48" i="29"/>
  <c r="E48" i="29"/>
  <c r="D48" i="29"/>
  <c r="C48" i="29"/>
  <c r="H43" i="29"/>
  <c r="H42" i="29"/>
  <c r="H41" i="29"/>
  <c r="J41" i="29" s="1"/>
  <c r="H40" i="29"/>
  <c r="J40" i="29" s="1"/>
  <c r="H39" i="29"/>
  <c r="H38" i="29"/>
  <c r="H37" i="29"/>
  <c r="J37" i="29" s="1"/>
  <c r="H36" i="29"/>
  <c r="J36" i="29" s="1"/>
  <c r="H35" i="29"/>
  <c r="H34" i="29"/>
  <c r="H33" i="29"/>
  <c r="J33" i="29" s="1"/>
  <c r="H32" i="29"/>
  <c r="H31" i="29"/>
  <c r="H30" i="29"/>
  <c r="H29" i="29"/>
  <c r="H28" i="29"/>
  <c r="J28" i="29" s="1"/>
  <c r="H27" i="29"/>
  <c r="H26" i="29"/>
  <c r="J26" i="29" s="1"/>
  <c r="H25" i="29"/>
  <c r="J25" i="29" s="1"/>
  <c r="H24" i="29"/>
  <c r="J24" i="29" s="1"/>
  <c r="H23" i="29"/>
  <c r="H22" i="29"/>
  <c r="H21" i="29"/>
  <c r="J21" i="29" s="1"/>
  <c r="H20" i="29"/>
  <c r="J20" i="29" s="1"/>
  <c r="H19" i="29"/>
  <c r="F18" i="29"/>
  <c r="F49" i="29" s="1"/>
  <c r="E18" i="29"/>
  <c r="D18" i="29"/>
  <c r="C18" i="29"/>
  <c r="H17" i="29"/>
  <c r="N17" i="29" s="1"/>
  <c r="H16" i="29"/>
  <c r="L16" i="29" s="1"/>
  <c r="H15" i="29"/>
  <c r="L15" i="29" s="1"/>
  <c r="H14" i="29"/>
  <c r="N14" i="29" s="1"/>
  <c r="H13" i="29"/>
  <c r="N13" i="29" s="1"/>
  <c r="F12" i="29"/>
  <c r="E12" i="29"/>
  <c r="D12" i="29"/>
  <c r="C12" i="29"/>
  <c r="H11" i="29"/>
  <c r="F22" i="28"/>
  <c r="E22" i="28"/>
  <c r="D22" i="28"/>
  <c r="P21" i="28" l="1"/>
  <c r="P20" i="28"/>
  <c r="P19" i="28"/>
  <c r="P15" i="28"/>
  <c r="N18" i="28"/>
  <c r="N14" i="28"/>
  <c r="Q14" i="28" s="1"/>
  <c r="V14" i="28" s="1"/>
  <c r="X14" i="28" s="1"/>
  <c r="J14" i="28"/>
  <c r="P14" i="28"/>
  <c r="AD16" i="30"/>
  <c r="J21" i="28"/>
  <c r="N21" i="28" s="1"/>
  <c r="J13" i="28"/>
  <c r="N13" i="28" s="1"/>
  <c r="E39" i="30"/>
  <c r="T15" i="31"/>
  <c r="L17" i="31"/>
  <c r="O17" i="31" s="1"/>
  <c r="N21" i="31"/>
  <c r="N33" i="31"/>
  <c r="J20" i="28"/>
  <c r="N20" i="28" s="1"/>
  <c r="J16" i="28"/>
  <c r="N16" i="28" s="1"/>
  <c r="J12" i="28"/>
  <c r="N12" i="28" s="1"/>
  <c r="J18" i="28"/>
  <c r="J10" i="28"/>
  <c r="N10" i="28" s="1"/>
  <c r="P18" i="28"/>
  <c r="L24" i="31"/>
  <c r="L26" i="31" s="1"/>
  <c r="T24" i="31"/>
  <c r="T26" i="31" s="1"/>
  <c r="J17" i="28"/>
  <c r="N17" i="28" s="1"/>
  <c r="J9" i="28"/>
  <c r="N9" i="28" s="1"/>
  <c r="P9" i="28"/>
  <c r="J56" i="29"/>
  <c r="D39" i="31"/>
  <c r="L18" i="31"/>
  <c r="T18" i="31"/>
  <c r="T23" i="31" s="1"/>
  <c r="L28" i="31"/>
  <c r="T28" i="31"/>
  <c r="J19" i="28"/>
  <c r="N19" i="28" s="1"/>
  <c r="Q19" i="28" s="1"/>
  <c r="V19" i="28" s="1"/>
  <c r="X19" i="28" s="1"/>
  <c r="J15" i="28"/>
  <c r="N15" i="28" s="1"/>
  <c r="J11" i="28"/>
  <c r="P11" i="28" s="1"/>
  <c r="T38" i="31"/>
  <c r="J15" i="31"/>
  <c r="L30" i="31"/>
  <c r="J26" i="31"/>
  <c r="L25" i="31"/>
  <c r="L29" i="31"/>
  <c r="L11" i="31"/>
  <c r="N13" i="31"/>
  <c r="N17" i="31"/>
  <c r="L22" i="31"/>
  <c r="N25" i="31"/>
  <c r="N29" i="31"/>
  <c r="J38" i="31"/>
  <c r="L34" i="31"/>
  <c r="N36" i="31"/>
  <c r="L13" i="31"/>
  <c r="L14" i="31"/>
  <c r="E39" i="31"/>
  <c r="C39" i="31"/>
  <c r="H26" i="31"/>
  <c r="L36" i="31"/>
  <c r="L37" i="31"/>
  <c r="L10" i="31"/>
  <c r="N14" i="31"/>
  <c r="J23" i="31"/>
  <c r="L20" i="31"/>
  <c r="O20" i="31" s="1"/>
  <c r="P20" i="31" s="1"/>
  <c r="Q20" i="31" s="1"/>
  <c r="R20" i="31" s="1"/>
  <c r="U20" i="31" s="1"/>
  <c r="V20" i="31" s="1"/>
  <c r="W20" i="31" s="1"/>
  <c r="L21" i="31"/>
  <c r="O21" i="31" s="1"/>
  <c r="P21" i="31" s="1"/>
  <c r="Q21" i="31" s="1"/>
  <c r="R21" i="31" s="1"/>
  <c r="U21" i="31" s="1"/>
  <c r="F39" i="31"/>
  <c r="N24" i="31"/>
  <c r="N28" i="31"/>
  <c r="L32" i="31"/>
  <c r="O32" i="31" s="1"/>
  <c r="P32" i="31" s="1"/>
  <c r="Q32" i="31" s="1"/>
  <c r="R32" i="31" s="1"/>
  <c r="U32" i="31" s="1"/>
  <c r="V32" i="31" s="1"/>
  <c r="W32" i="31" s="1"/>
  <c r="L33" i="31"/>
  <c r="O33" i="31" s="1"/>
  <c r="P33" i="31" s="1"/>
  <c r="Q33" i="31" s="1"/>
  <c r="R33" i="31" s="1"/>
  <c r="U33" i="31" s="1"/>
  <c r="N37" i="31"/>
  <c r="N10" i="31"/>
  <c r="L11" i="30"/>
  <c r="H27" i="30"/>
  <c r="J14" i="30"/>
  <c r="L14" i="30" s="1"/>
  <c r="AD14" i="30" s="1"/>
  <c r="P12" i="30"/>
  <c r="X12" i="30"/>
  <c r="V12" i="30"/>
  <c r="R12" i="30"/>
  <c r="P16" i="30"/>
  <c r="X16" i="30"/>
  <c r="V16" i="30"/>
  <c r="R16" i="30"/>
  <c r="L30" i="30"/>
  <c r="AD30" i="30" s="1"/>
  <c r="H15" i="30"/>
  <c r="L13" i="30"/>
  <c r="AD13" i="30" s="1"/>
  <c r="C39" i="30"/>
  <c r="L29" i="30"/>
  <c r="AD29" i="30" s="1"/>
  <c r="L31" i="30"/>
  <c r="AD31" i="30" s="1"/>
  <c r="L33" i="30"/>
  <c r="AD33" i="30" s="1"/>
  <c r="L35" i="30"/>
  <c r="AD35" i="30" s="1"/>
  <c r="L37" i="30"/>
  <c r="AD37" i="30" s="1"/>
  <c r="V11" i="30"/>
  <c r="P26" i="30"/>
  <c r="X26" i="30"/>
  <c r="V26" i="30"/>
  <c r="R26" i="30"/>
  <c r="T26" i="30" s="1"/>
  <c r="D39" i="30"/>
  <c r="J10" i="30"/>
  <c r="L10" i="30" s="1"/>
  <c r="P10" i="30" s="1"/>
  <c r="F39" i="30"/>
  <c r="J28" i="30"/>
  <c r="J30" i="30"/>
  <c r="N30" i="30" s="1"/>
  <c r="J32" i="30"/>
  <c r="N32" i="30" s="1"/>
  <c r="J34" i="30"/>
  <c r="N34" i="30" s="1"/>
  <c r="J36" i="30"/>
  <c r="N36" i="30" s="1"/>
  <c r="L17" i="29"/>
  <c r="L13" i="29"/>
  <c r="P15" i="29"/>
  <c r="T15" i="29" s="1"/>
  <c r="L11" i="29"/>
  <c r="L12" i="29" s="1"/>
  <c r="N16" i="29"/>
  <c r="P16" i="29" s="1"/>
  <c r="E56" i="29"/>
  <c r="D49" i="29"/>
  <c r="D56" i="29"/>
  <c r="C49" i="29"/>
  <c r="N11" i="29"/>
  <c r="N12" i="29" s="1"/>
  <c r="P14" i="29"/>
  <c r="R14" i="29" s="1"/>
  <c r="P17" i="29"/>
  <c r="L41" i="29"/>
  <c r="L37" i="29"/>
  <c r="J42" i="29"/>
  <c r="J38" i="29"/>
  <c r="J34" i="29"/>
  <c r="J30" i="29"/>
  <c r="L25" i="29"/>
  <c r="L40" i="29"/>
  <c r="L36" i="29"/>
  <c r="L32" i="29"/>
  <c r="L28" i="29"/>
  <c r="L24" i="29"/>
  <c r="J22" i="29"/>
  <c r="L21" i="29"/>
  <c r="L20" i="29"/>
  <c r="J43" i="29"/>
  <c r="J39" i="29"/>
  <c r="J35" i="29"/>
  <c r="J31" i="29"/>
  <c r="J27" i="29"/>
  <c r="J23" i="29"/>
  <c r="J19" i="29"/>
  <c r="H12" i="29"/>
  <c r="H18" i="29"/>
  <c r="H49" i="29" s="1"/>
  <c r="H48" i="29"/>
  <c r="E49" i="29"/>
  <c r="U22" i="28"/>
  <c r="L22" i="28"/>
  <c r="N16" i="31"/>
  <c r="H23" i="31"/>
  <c r="O11" i="31"/>
  <c r="N19" i="31"/>
  <c r="N31" i="31"/>
  <c r="N35" i="31"/>
  <c r="AQC10" i="31"/>
  <c r="N11" i="31"/>
  <c r="L12" i="31"/>
  <c r="N18" i="31"/>
  <c r="O18" i="31" s="1"/>
  <c r="L19" i="31"/>
  <c r="N22" i="31"/>
  <c r="O22" i="31" s="1"/>
  <c r="L27" i="31"/>
  <c r="N30" i="31"/>
  <c r="L31" i="31"/>
  <c r="O31" i="31" s="1"/>
  <c r="N34" i="31"/>
  <c r="L35" i="31"/>
  <c r="N12" i="31"/>
  <c r="H15" i="31"/>
  <c r="L16" i="31"/>
  <c r="N27" i="31"/>
  <c r="H38" i="31"/>
  <c r="J24" i="30"/>
  <c r="H38" i="30"/>
  <c r="L17" i="30"/>
  <c r="AD17" i="30" s="1"/>
  <c r="L18" i="30"/>
  <c r="AD18" i="30" s="1"/>
  <c r="L19" i="30"/>
  <c r="AD19" i="30" s="1"/>
  <c r="L20" i="30"/>
  <c r="AD20" i="30" s="1"/>
  <c r="L21" i="30"/>
  <c r="AD21" i="30" s="1"/>
  <c r="L22" i="30"/>
  <c r="AD22" i="30" s="1"/>
  <c r="L23" i="30"/>
  <c r="AD23" i="30" s="1"/>
  <c r="J25" i="30"/>
  <c r="H24" i="30"/>
  <c r="C56" i="29"/>
  <c r="F56" i="29"/>
  <c r="H22" i="28"/>
  <c r="M13" i="26"/>
  <c r="C18" i="15"/>
  <c r="D18" i="15"/>
  <c r="X18" i="15"/>
  <c r="E19" i="25"/>
  <c r="B19" i="25"/>
  <c r="M19" i="25"/>
  <c r="Q9" i="28" l="1"/>
  <c r="N11" i="28"/>
  <c r="N22" i="28" s="1"/>
  <c r="P13" i="28"/>
  <c r="O35" i="31"/>
  <c r="L18" i="29"/>
  <c r="L56" i="29" s="1"/>
  <c r="O24" i="31"/>
  <c r="P24" i="31" s="1"/>
  <c r="Q24" i="31" s="1"/>
  <c r="J39" i="31"/>
  <c r="O36" i="31"/>
  <c r="O25" i="31"/>
  <c r="P12" i="28"/>
  <c r="P17" i="28"/>
  <c r="Q17" i="28" s="1"/>
  <c r="V17" i="28" s="1"/>
  <c r="X17" i="28" s="1"/>
  <c r="X11" i="30"/>
  <c r="L15" i="30"/>
  <c r="AD11" i="30"/>
  <c r="AD15" i="30" s="1"/>
  <c r="L24" i="30"/>
  <c r="O30" i="31"/>
  <c r="O28" i="31"/>
  <c r="O29" i="31"/>
  <c r="T39" i="31"/>
  <c r="P10" i="28"/>
  <c r="AD24" i="30"/>
  <c r="P16" i="28"/>
  <c r="O13" i="31"/>
  <c r="P13" i="31" s="1"/>
  <c r="Q13" i="31" s="1"/>
  <c r="R13" i="31" s="1"/>
  <c r="U13" i="31" s="1"/>
  <c r="O14" i="31"/>
  <c r="P14" i="31" s="1"/>
  <c r="Q14" i="31" s="1"/>
  <c r="R14" i="31" s="1"/>
  <c r="U14" i="31" s="1"/>
  <c r="V14" i="31" s="1"/>
  <c r="W14" i="31" s="1"/>
  <c r="V33" i="31"/>
  <c r="W33" i="31" s="1"/>
  <c r="V21" i="31"/>
  <c r="W21" i="31" s="1"/>
  <c r="O27" i="31"/>
  <c r="O38" i="31" s="1"/>
  <c r="O37" i="31"/>
  <c r="P37" i="31" s="1"/>
  <c r="Q37" i="31" s="1"/>
  <c r="R37" i="31" s="1"/>
  <c r="U37" i="31" s="1"/>
  <c r="O12" i="31"/>
  <c r="N26" i="31"/>
  <c r="P36" i="31"/>
  <c r="Q36" i="31" s="1"/>
  <c r="R36" i="31" s="1"/>
  <c r="U36" i="31" s="1"/>
  <c r="V36" i="31" s="1"/>
  <c r="W36" i="31" s="1"/>
  <c r="P28" i="31"/>
  <c r="Q28" i="31" s="1"/>
  <c r="R28" i="31" s="1"/>
  <c r="U28" i="31" s="1"/>
  <c r="V28" i="31" s="1"/>
  <c r="W28" i="31" s="1"/>
  <c r="L15" i="31"/>
  <c r="O34" i="31"/>
  <c r="O10" i="31"/>
  <c r="P10" i="31" s="1"/>
  <c r="Q10" i="31" s="1"/>
  <c r="R10" i="31" s="1"/>
  <c r="U10" i="31" s="1"/>
  <c r="O19" i="31"/>
  <c r="P19" i="31" s="1"/>
  <c r="Q19" i="31" s="1"/>
  <c r="R19" i="31" s="1"/>
  <c r="U19" i="31" s="1"/>
  <c r="L23" i="31"/>
  <c r="O16" i="31"/>
  <c r="AD10" i="30"/>
  <c r="P11" i="30"/>
  <c r="R11" i="30"/>
  <c r="R14" i="30"/>
  <c r="V14" i="30"/>
  <c r="X14" i="30"/>
  <c r="P14" i="30"/>
  <c r="J15" i="30"/>
  <c r="T16" i="30"/>
  <c r="R10" i="30"/>
  <c r="X10" i="30"/>
  <c r="V10" i="30"/>
  <c r="P18" i="30"/>
  <c r="X18" i="30"/>
  <c r="V18" i="30"/>
  <c r="R18" i="30"/>
  <c r="J38" i="30"/>
  <c r="N28" i="30"/>
  <c r="N38" i="30" s="1"/>
  <c r="N39" i="30" s="1"/>
  <c r="P31" i="30"/>
  <c r="R31" i="30"/>
  <c r="X31" i="30"/>
  <c r="V31" i="30"/>
  <c r="R23" i="30"/>
  <c r="X23" i="30"/>
  <c r="V23" i="30"/>
  <c r="P23" i="30"/>
  <c r="T23" i="30" s="1"/>
  <c r="R19" i="30"/>
  <c r="X19" i="30"/>
  <c r="X24" i="30" s="1"/>
  <c r="V19" i="30"/>
  <c r="V24" i="30" s="1"/>
  <c r="P19" i="30"/>
  <c r="X33" i="30"/>
  <c r="V33" i="30"/>
  <c r="R33" i="30"/>
  <c r="P33" i="30"/>
  <c r="X13" i="30"/>
  <c r="V13" i="30"/>
  <c r="V15" i="30" s="1"/>
  <c r="R13" i="30"/>
  <c r="P13" i="30"/>
  <c r="Y26" i="30"/>
  <c r="L28" i="30"/>
  <c r="T14" i="30"/>
  <c r="Y14" i="30" s="1"/>
  <c r="T12" i="30"/>
  <c r="Y12" i="30" s="1"/>
  <c r="P22" i="30"/>
  <c r="X22" i="30"/>
  <c r="V22" i="30"/>
  <c r="R22" i="30"/>
  <c r="P20" i="30"/>
  <c r="X20" i="30"/>
  <c r="V20" i="30"/>
  <c r="R20" i="30"/>
  <c r="P35" i="30"/>
  <c r="R35" i="30"/>
  <c r="X35" i="30"/>
  <c r="V35" i="30"/>
  <c r="P30" i="30"/>
  <c r="X30" i="30"/>
  <c r="V30" i="30"/>
  <c r="R30" i="30"/>
  <c r="X21" i="30"/>
  <c r="V21" i="30"/>
  <c r="R21" i="30"/>
  <c r="P21" i="30"/>
  <c r="X17" i="30"/>
  <c r="V17" i="30"/>
  <c r="R17" i="30"/>
  <c r="R24" i="30" s="1"/>
  <c r="P17" i="30"/>
  <c r="P24" i="30" s="1"/>
  <c r="X37" i="30"/>
  <c r="V37" i="30"/>
  <c r="R37" i="30"/>
  <c r="P37" i="30"/>
  <c r="X29" i="30"/>
  <c r="V29" i="30"/>
  <c r="R29" i="30"/>
  <c r="P29" i="30"/>
  <c r="L32" i="30"/>
  <c r="AD32" i="30" s="1"/>
  <c r="H39" i="30"/>
  <c r="L36" i="30"/>
  <c r="AD36" i="30" s="1"/>
  <c r="L34" i="30"/>
  <c r="AD34" i="30" s="1"/>
  <c r="N18" i="29"/>
  <c r="N56" i="29" s="1"/>
  <c r="P13" i="29"/>
  <c r="R15" i="29"/>
  <c r="U15" i="29" s="1"/>
  <c r="Z15" i="29" s="1"/>
  <c r="P11" i="29"/>
  <c r="T14" i="29"/>
  <c r="U14" i="29" s="1"/>
  <c r="V14" i="29" s="1"/>
  <c r="T16" i="29"/>
  <c r="R16" i="29"/>
  <c r="R17" i="29"/>
  <c r="T17" i="29"/>
  <c r="P18" i="29"/>
  <c r="N21" i="29"/>
  <c r="J48" i="29"/>
  <c r="J49" i="29" s="1"/>
  <c r="L27" i="29"/>
  <c r="L22" i="29"/>
  <c r="N40" i="29"/>
  <c r="N28" i="29"/>
  <c r="N36" i="29"/>
  <c r="L42" i="29"/>
  <c r="L33" i="29"/>
  <c r="N41" i="29"/>
  <c r="L39" i="29"/>
  <c r="L35" i="29"/>
  <c r="N20" i="29"/>
  <c r="N25" i="29"/>
  <c r="N32" i="29"/>
  <c r="L26" i="29"/>
  <c r="L19" i="29"/>
  <c r="L30" i="29"/>
  <c r="L29" i="29"/>
  <c r="N37" i="29"/>
  <c r="H56" i="29"/>
  <c r="Q10" i="28"/>
  <c r="V10" i="28" s="1"/>
  <c r="Q15" i="28"/>
  <c r="V15" i="28" s="1"/>
  <c r="X15" i="28" s="1"/>
  <c r="Q16" i="28"/>
  <c r="V16" i="28" s="1"/>
  <c r="Q11" i="28"/>
  <c r="V11" i="28" s="1"/>
  <c r="Q13" i="28"/>
  <c r="V13" i="28" s="1"/>
  <c r="J22" i="28"/>
  <c r="Q18" i="28"/>
  <c r="V18" i="28" s="1"/>
  <c r="Q12" i="28"/>
  <c r="V12" i="28" s="1"/>
  <c r="P12" i="31"/>
  <c r="Q12" i="31" s="1"/>
  <c r="R12" i="31" s="1"/>
  <c r="U12" i="31" s="1"/>
  <c r="V12" i="31" s="1"/>
  <c r="W12" i="31" s="1"/>
  <c r="P34" i="31"/>
  <c r="Q34" i="31" s="1"/>
  <c r="R34" i="31" s="1"/>
  <c r="U34" i="31" s="1"/>
  <c r="V34" i="31" s="1"/>
  <c r="W34" i="31" s="1"/>
  <c r="P35" i="31"/>
  <c r="Q35" i="31" s="1"/>
  <c r="R35" i="31" s="1"/>
  <c r="U35" i="31" s="1"/>
  <c r="V35" i="31" s="1"/>
  <c r="W35" i="31" s="1"/>
  <c r="P30" i="31"/>
  <c r="Q30" i="31" s="1"/>
  <c r="R30" i="31" s="1"/>
  <c r="U30" i="31" s="1"/>
  <c r="V30" i="31" s="1"/>
  <c r="W30" i="31" s="1"/>
  <c r="P22" i="31"/>
  <c r="Q22" i="31" s="1"/>
  <c r="R22" i="31" s="1"/>
  <c r="U22" i="31" s="1"/>
  <c r="V22" i="31" s="1"/>
  <c r="W22" i="31" s="1"/>
  <c r="P29" i="31"/>
  <c r="Q29" i="31" s="1"/>
  <c r="R29" i="31" s="1"/>
  <c r="U29" i="31" s="1"/>
  <c r="P16" i="31"/>
  <c r="P31" i="31"/>
  <c r="Q31" i="31" s="1"/>
  <c r="R31" i="31" s="1"/>
  <c r="U31" i="31" s="1"/>
  <c r="V31" i="31" s="1"/>
  <c r="W31" i="31" s="1"/>
  <c r="P17" i="31"/>
  <c r="Q17" i="31" s="1"/>
  <c r="R17" i="31" s="1"/>
  <c r="U17" i="31" s="1"/>
  <c r="N38" i="31"/>
  <c r="H39" i="31"/>
  <c r="N15" i="31"/>
  <c r="P18" i="31"/>
  <c r="Q18" i="31" s="1"/>
  <c r="R18" i="31" s="1"/>
  <c r="U18" i="31" s="1"/>
  <c r="V18" i="31" s="1"/>
  <c r="W18" i="31" s="1"/>
  <c r="P11" i="31"/>
  <c r="P25" i="31"/>
  <c r="L38" i="31"/>
  <c r="N23" i="31"/>
  <c r="J27" i="30"/>
  <c r="L25" i="30"/>
  <c r="W14" i="28"/>
  <c r="W15" i="28"/>
  <c r="W19" i="28"/>
  <c r="Q20" i="28"/>
  <c r="V20" i="28" s="1"/>
  <c r="X20" i="28" s="1"/>
  <c r="G19" i="25"/>
  <c r="K19" i="25"/>
  <c r="AD25" i="30" l="1"/>
  <c r="AD27" i="30" s="1"/>
  <c r="L27" i="30"/>
  <c r="W12" i="28"/>
  <c r="X12" i="28"/>
  <c r="X15" i="30"/>
  <c r="X39" i="30" s="1"/>
  <c r="W18" i="28"/>
  <c r="X18" i="28"/>
  <c r="X16" i="28"/>
  <c r="W16" i="28" s="1"/>
  <c r="L38" i="30"/>
  <c r="AD28" i="30"/>
  <c r="Y16" i="30"/>
  <c r="O26" i="31"/>
  <c r="T20" i="30"/>
  <c r="Z26" i="30"/>
  <c r="AA26" i="30" s="1"/>
  <c r="AB26" i="30" s="1"/>
  <c r="AE26" i="30" s="1"/>
  <c r="AF26" i="30" s="1"/>
  <c r="AG26" i="30" s="1"/>
  <c r="O15" i="31"/>
  <c r="O39" i="31" s="1"/>
  <c r="W11" i="28"/>
  <c r="X11" i="28"/>
  <c r="T11" i="30"/>
  <c r="P15" i="30"/>
  <c r="X13" i="28"/>
  <c r="W13" i="28" s="1"/>
  <c r="W10" i="28"/>
  <c r="X10" i="28"/>
  <c r="Z12" i="30"/>
  <c r="AA12" i="30"/>
  <c r="AB12" i="30" s="1"/>
  <c r="AE12" i="30" s="1"/>
  <c r="AF12" i="30" s="1"/>
  <c r="AG12" i="30" s="1"/>
  <c r="T33" i="30"/>
  <c r="R15" i="30"/>
  <c r="V13" i="31"/>
  <c r="W13" i="31" s="1"/>
  <c r="P27" i="31"/>
  <c r="P38" i="31" s="1"/>
  <c r="P23" i="31"/>
  <c r="V17" i="31"/>
  <c r="W17" i="31" s="1"/>
  <c r="V10" i="31"/>
  <c r="W10" i="31" s="1"/>
  <c r="P26" i="31"/>
  <c r="R24" i="31"/>
  <c r="Q11" i="31"/>
  <c r="P15" i="31"/>
  <c r="V29" i="31"/>
  <c r="W29" i="31" s="1"/>
  <c r="V19" i="31"/>
  <c r="W19" i="31" s="1"/>
  <c r="V37" i="31"/>
  <c r="W37" i="31" s="1"/>
  <c r="L39" i="31"/>
  <c r="O23" i="31"/>
  <c r="Z16" i="30"/>
  <c r="T21" i="30"/>
  <c r="T22" i="30"/>
  <c r="T31" i="30"/>
  <c r="Y31" i="30" s="1"/>
  <c r="Y20" i="30"/>
  <c r="Y23" i="30"/>
  <c r="T37" i="30"/>
  <c r="Y37" i="30" s="1"/>
  <c r="Y21" i="30"/>
  <c r="T30" i="30"/>
  <c r="Y30" i="30" s="1"/>
  <c r="Z14" i="30"/>
  <c r="AA14" i="30" s="1"/>
  <c r="AB14" i="30" s="1"/>
  <c r="AE14" i="30" s="1"/>
  <c r="Y33" i="30"/>
  <c r="P34" i="30"/>
  <c r="T34" i="30" s="1"/>
  <c r="X34" i="30"/>
  <c r="V34" i="30"/>
  <c r="R34" i="30"/>
  <c r="P32" i="30"/>
  <c r="R32" i="30"/>
  <c r="X32" i="30"/>
  <c r="V32" i="30"/>
  <c r="J39" i="30"/>
  <c r="T29" i="30"/>
  <c r="Y29" i="30" s="1"/>
  <c r="T17" i="30"/>
  <c r="Y17" i="30" s="1"/>
  <c r="T35" i="30"/>
  <c r="Y35" i="30" s="1"/>
  <c r="T13" i="30"/>
  <c r="Y13" i="30" s="1"/>
  <c r="T19" i="30"/>
  <c r="Y19" i="30" s="1"/>
  <c r="T18" i="30"/>
  <c r="Y18" i="30" s="1"/>
  <c r="T10" i="30"/>
  <c r="X25" i="30"/>
  <c r="X27" i="30" s="1"/>
  <c r="V25" i="30"/>
  <c r="V27" i="30" s="1"/>
  <c r="V39" i="30" s="1"/>
  <c r="P25" i="30"/>
  <c r="R25" i="30"/>
  <c r="R27" i="30" s="1"/>
  <c r="P36" i="30"/>
  <c r="X36" i="30"/>
  <c r="V36" i="30"/>
  <c r="R36" i="30"/>
  <c r="P28" i="30"/>
  <c r="P38" i="30" s="1"/>
  <c r="X28" i="30"/>
  <c r="X38" i="30" s="1"/>
  <c r="V28" i="30"/>
  <c r="V38" i="30" s="1"/>
  <c r="R28" i="30"/>
  <c r="Y22" i="30"/>
  <c r="R13" i="29"/>
  <c r="R18" i="29" s="1"/>
  <c r="T13" i="29"/>
  <c r="P56" i="29"/>
  <c r="V15" i="29"/>
  <c r="W15" i="29" s="1"/>
  <c r="X15" i="29" s="1"/>
  <c r="AA15" i="29" s="1"/>
  <c r="AB15" i="29" s="1"/>
  <c r="AC15" i="29" s="1"/>
  <c r="P12" i="29"/>
  <c r="T11" i="29"/>
  <c r="T12" i="29" s="1"/>
  <c r="R11" i="29"/>
  <c r="U17" i="29"/>
  <c r="V17" i="29" s="1"/>
  <c r="W17" i="29" s="1"/>
  <c r="X17" i="29" s="1"/>
  <c r="T18" i="29"/>
  <c r="T56" i="29" s="1"/>
  <c r="U16" i="29"/>
  <c r="Z14" i="29"/>
  <c r="W14" i="29"/>
  <c r="X14" i="29" s="1"/>
  <c r="N29" i="29"/>
  <c r="N26" i="29"/>
  <c r="L31" i="29"/>
  <c r="L23" i="29"/>
  <c r="N39" i="29"/>
  <c r="P40" i="29"/>
  <c r="N27" i="29"/>
  <c r="L34" i="29"/>
  <c r="N24" i="29"/>
  <c r="P20" i="29"/>
  <c r="P41" i="29"/>
  <c r="N22" i="29"/>
  <c r="N30" i="29"/>
  <c r="N35" i="29"/>
  <c r="L38" i="29"/>
  <c r="P32" i="29"/>
  <c r="N33" i="29"/>
  <c r="P28" i="29"/>
  <c r="L43" i="29"/>
  <c r="Q21" i="28"/>
  <c r="V21" i="28" s="1"/>
  <c r="X21" i="28" s="1"/>
  <c r="Y11" i="28"/>
  <c r="Y18" i="28"/>
  <c r="Y19" i="28"/>
  <c r="N39" i="31"/>
  <c r="Q25" i="31"/>
  <c r="R25" i="31" s="1"/>
  <c r="U25" i="31" s="1"/>
  <c r="Q16" i="31"/>
  <c r="W17" i="28"/>
  <c r="W20" i="28"/>
  <c r="W21" i="28"/>
  <c r="Y15" i="28"/>
  <c r="P22" i="28"/>
  <c r="Y14" i="28"/>
  <c r="Y10" i="28"/>
  <c r="Y12" i="28"/>
  <c r="V9" i="28"/>
  <c r="O19" i="25"/>
  <c r="I19" i="25"/>
  <c r="AF14" i="30" l="1"/>
  <c r="AG14" i="30"/>
  <c r="X9" i="28"/>
  <c r="Y9" i="28" s="1"/>
  <c r="Z22" i="30"/>
  <c r="AA22" i="30" s="1"/>
  <c r="AB22" i="30" s="1"/>
  <c r="AE22" i="30" s="1"/>
  <c r="AF22" i="30" s="1"/>
  <c r="AG22" i="30" s="1"/>
  <c r="Y11" i="30"/>
  <c r="T15" i="30"/>
  <c r="Z17" i="29"/>
  <c r="AA17" i="29" s="1"/>
  <c r="AB17" i="29" s="1"/>
  <c r="AC17" i="29" s="1"/>
  <c r="Z31" i="30"/>
  <c r="AA31" i="30" s="1"/>
  <c r="AB31" i="30" s="1"/>
  <c r="AE31" i="30" s="1"/>
  <c r="T24" i="30"/>
  <c r="Y16" i="28"/>
  <c r="T25" i="30"/>
  <c r="T27" i="30" s="1"/>
  <c r="P27" i="30"/>
  <c r="Z18" i="30"/>
  <c r="AA18" i="30"/>
  <c r="AB18" i="30" s="1"/>
  <c r="AE18" i="30" s="1"/>
  <c r="AF18" i="30" s="1"/>
  <c r="AG18" i="30" s="1"/>
  <c r="Z17" i="30"/>
  <c r="AA17" i="30" s="1"/>
  <c r="AB17" i="30" s="1"/>
  <c r="AE17" i="30" s="1"/>
  <c r="Z23" i="30"/>
  <c r="AA23" i="30"/>
  <c r="AB23" i="30" s="1"/>
  <c r="AE23" i="30" s="1"/>
  <c r="AF23" i="30" s="1"/>
  <c r="AG23" i="30" s="1"/>
  <c r="P39" i="30"/>
  <c r="AD38" i="30"/>
  <c r="AD39" i="30" s="1"/>
  <c r="AA19" i="30"/>
  <c r="AB19" i="30" s="1"/>
  <c r="AE19" i="30" s="1"/>
  <c r="AF19" i="30" s="1"/>
  <c r="AG19" i="30" s="1"/>
  <c r="Z20" i="30"/>
  <c r="AA20" i="30" s="1"/>
  <c r="AB20" i="30" s="1"/>
  <c r="AE20" i="30" s="1"/>
  <c r="Z21" i="30"/>
  <c r="AA21" i="30"/>
  <c r="AB21" i="30" s="1"/>
  <c r="AE21" i="30" s="1"/>
  <c r="AF21" i="30" s="1"/>
  <c r="AG21" i="30" s="1"/>
  <c r="L39" i="30"/>
  <c r="Y13" i="28"/>
  <c r="R38" i="30"/>
  <c r="R39" i="30" s="1"/>
  <c r="Z37" i="30"/>
  <c r="AA37" i="30"/>
  <c r="AB37" i="30" s="1"/>
  <c r="AE37" i="30" s="1"/>
  <c r="AF37" i="30" s="1"/>
  <c r="AG37" i="30" s="1"/>
  <c r="Y24" i="30"/>
  <c r="AA16" i="30"/>
  <c r="Q27" i="31"/>
  <c r="Q38" i="31" s="1"/>
  <c r="W25" i="31"/>
  <c r="V25" i="31"/>
  <c r="Q15" i="31"/>
  <c r="R11" i="31"/>
  <c r="R16" i="31"/>
  <c r="Q23" i="31"/>
  <c r="R26" i="31"/>
  <c r="U24" i="31"/>
  <c r="P39" i="31"/>
  <c r="Q26" i="31"/>
  <c r="R27" i="31"/>
  <c r="T36" i="30"/>
  <c r="T28" i="30"/>
  <c r="T38" i="30" s="1"/>
  <c r="T39" i="30" s="1"/>
  <c r="Y34" i="30"/>
  <c r="Z19" i="30"/>
  <c r="Z29" i="30"/>
  <c r="AA29" i="30" s="1"/>
  <c r="AB29" i="30" s="1"/>
  <c r="AE29" i="30" s="1"/>
  <c r="AF29" i="30" s="1"/>
  <c r="AG29" i="30" s="1"/>
  <c r="Z13" i="30"/>
  <c r="AA13" i="30" s="1"/>
  <c r="AB13" i="30" s="1"/>
  <c r="AE13" i="30" s="1"/>
  <c r="AF13" i="30" s="1"/>
  <c r="AG13" i="30" s="1"/>
  <c r="Z35" i="30"/>
  <c r="AA35" i="30" s="1"/>
  <c r="AB35" i="30" s="1"/>
  <c r="AE35" i="30" s="1"/>
  <c r="AF35" i="30" s="1"/>
  <c r="AG35" i="30" s="1"/>
  <c r="Z33" i="30"/>
  <c r="AA33" i="30" s="1"/>
  <c r="AB33" i="30" s="1"/>
  <c r="AE33" i="30" s="1"/>
  <c r="Z30" i="30"/>
  <c r="AA30" i="30" s="1"/>
  <c r="AB30" i="30" s="1"/>
  <c r="AE30" i="30" s="1"/>
  <c r="AF30" i="30" s="1"/>
  <c r="AG30" i="30" s="1"/>
  <c r="Y36" i="30"/>
  <c r="Y10" i="30"/>
  <c r="T32" i="30"/>
  <c r="Y32" i="30" s="1"/>
  <c r="R56" i="29"/>
  <c r="U13" i="29"/>
  <c r="U18" i="29" s="1"/>
  <c r="R12" i="29"/>
  <c r="U11" i="29"/>
  <c r="AA14" i="29"/>
  <c r="Z16" i="29"/>
  <c r="V16" i="29"/>
  <c r="P25" i="29"/>
  <c r="L48" i="29"/>
  <c r="L49" i="29" s="1"/>
  <c r="R32" i="29"/>
  <c r="N31" i="29"/>
  <c r="N42" i="29"/>
  <c r="N19" i="29"/>
  <c r="P27" i="29"/>
  <c r="N23" i="29"/>
  <c r="P21" i="29"/>
  <c r="P26" i="29"/>
  <c r="P29" i="29"/>
  <c r="P36" i="29"/>
  <c r="P30" i="29"/>
  <c r="R40" i="29"/>
  <c r="P22" i="29"/>
  <c r="N34" i="29"/>
  <c r="P39" i="29"/>
  <c r="P37" i="29"/>
  <c r="P33" i="29"/>
  <c r="P35" i="29"/>
  <c r="AI26" i="30"/>
  <c r="AI12" i="30"/>
  <c r="AI14" i="30"/>
  <c r="Q22" i="28"/>
  <c r="Y20" i="28"/>
  <c r="Y21" i="28"/>
  <c r="Y17" i="28"/>
  <c r="Y17" i="25"/>
  <c r="AA17" i="25" s="1"/>
  <c r="Y16" i="25"/>
  <c r="AA16" i="25" s="1"/>
  <c r="AB16" i="25" s="1"/>
  <c r="Q19" i="25"/>
  <c r="S19" i="25"/>
  <c r="AF17" i="30" l="1"/>
  <c r="AG17" i="30" s="1"/>
  <c r="AF31" i="30"/>
  <c r="AG31" i="30" s="1"/>
  <c r="AF33" i="30"/>
  <c r="AG33" i="30"/>
  <c r="AG20" i="30"/>
  <c r="AF20" i="30"/>
  <c r="Z24" i="30"/>
  <c r="Y25" i="30"/>
  <c r="Z34" i="30"/>
  <c r="AA34" i="30"/>
  <c r="AB34" i="30" s="1"/>
  <c r="AE34" i="30" s="1"/>
  <c r="AF34" i="30" s="1"/>
  <c r="AG34" i="30" s="1"/>
  <c r="AI37" i="30"/>
  <c r="Z11" i="30"/>
  <c r="Z15" i="30" s="1"/>
  <c r="Y15" i="30"/>
  <c r="AA11" i="30"/>
  <c r="AA32" i="30"/>
  <c r="AB32" i="30" s="1"/>
  <c r="AE32" i="30" s="1"/>
  <c r="AF32" i="30" s="1"/>
  <c r="AG32" i="30" s="1"/>
  <c r="Y28" i="30"/>
  <c r="AB16" i="30"/>
  <c r="AA24" i="30"/>
  <c r="Q39" i="31"/>
  <c r="R23" i="31"/>
  <c r="U16" i="31"/>
  <c r="V24" i="31"/>
  <c r="U26" i="31"/>
  <c r="U11" i="31"/>
  <c r="R15" i="31"/>
  <c r="R38" i="31"/>
  <c r="U27" i="31"/>
  <c r="Z32" i="30"/>
  <c r="Z36" i="30"/>
  <c r="AA36" i="30" s="1"/>
  <c r="AB36" i="30" s="1"/>
  <c r="AE36" i="30" s="1"/>
  <c r="AF36" i="30" s="1"/>
  <c r="AG36" i="30" s="1"/>
  <c r="Z10" i="30"/>
  <c r="U56" i="29"/>
  <c r="U12" i="29"/>
  <c r="Z11" i="29"/>
  <c r="Z12" i="29" s="1"/>
  <c r="V11" i="29"/>
  <c r="V12" i="29" s="1"/>
  <c r="W11" i="29"/>
  <c r="Z13" i="29"/>
  <c r="Z18" i="29" s="1"/>
  <c r="Z56" i="29" s="1"/>
  <c r="V13" i="29"/>
  <c r="W13" i="29" s="1"/>
  <c r="X13" i="29" s="1"/>
  <c r="AA13" i="29" s="1"/>
  <c r="AB13" i="29" s="1"/>
  <c r="W16" i="29"/>
  <c r="AB14" i="29"/>
  <c r="AC14" i="29" s="1"/>
  <c r="R39" i="29"/>
  <c r="N43" i="29"/>
  <c r="R22" i="29"/>
  <c r="T40" i="29"/>
  <c r="R28" i="29"/>
  <c r="R21" i="29"/>
  <c r="R41" i="29"/>
  <c r="P31" i="29"/>
  <c r="P24" i="29"/>
  <c r="P19" i="29"/>
  <c r="R37" i="29"/>
  <c r="R30" i="29"/>
  <c r="P23" i="29"/>
  <c r="T32" i="29"/>
  <c r="R20" i="29"/>
  <c r="R35" i="29"/>
  <c r="P34" i="29"/>
  <c r="R27" i="29"/>
  <c r="R26" i="29"/>
  <c r="R36" i="29"/>
  <c r="R25" i="29"/>
  <c r="R29" i="29"/>
  <c r="N38" i="29"/>
  <c r="N48" i="29" s="1"/>
  <c r="N49" i="29" s="1"/>
  <c r="AI21" i="30"/>
  <c r="AI23" i="30"/>
  <c r="AI22" i="30"/>
  <c r="AI20" i="30"/>
  <c r="AI18" i="30"/>
  <c r="AI19" i="30"/>
  <c r="V22" i="28"/>
  <c r="Y15" i="25"/>
  <c r="Y18" i="25"/>
  <c r="AA18" i="25" s="1"/>
  <c r="AB18" i="25" s="1"/>
  <c r="Y14" i="25"/>
  <c r="AA14" i="25" s="1"/>
  <c r="AB17" i="25"/>
  <c r="T19" i="25"/>
  <c r="V18" i="29" l="1"/>
  <c r="V56" i="29" s="1"/>
  <c r="Z28" i="30"/>
  <c r="Z38" i="30" s="1"/>
  <c r="Y38" i="30"/>
  <c r="Z25" i="30"/>
  <c r="Z27" i="30" s="1"/>
  <c r="Y27" i="30"/>
  <c r="Y39" i="30" s="1"/>
  <c r="AB11" i="30"/>
  <c r="AA15" i="30"/>
  <c r="AB24" i="30"/>
  <c r="AE16" i="30"/>
  <c r="U15" i="31"/>
  <c r="V11" i="31"/>
  <c r="U23" i="31"/>
  <c r="V16" i="31"/>
  <c r="W24" i="31"/>
  <c r="W26" i="31" s="1"/>
  <c r="V26" i="31"/>
  <c r="R39" i="31"/>
  <c r="U38" i="31"/>
  <c r="V27" i="31"/>
  <c r="V38" i="31" s="1"/>
  <c r="AA10" i="30"/>
  <c r="Z39" i="30"/>
  <c r="AI29" i="30"/>
  <c r="AI34" i="30"/>
  <c r="AI31" i="30"/>
  <c r="AI13" i="30"/>
  <c r="AI35" i="30"/>
  <c r="AI30" i="30"/>
  <c r="AI33" i="30"/>
  <c r="X11" i="29"/>
  <c r="W12" i="29"/>
  <c r="AC13" i="29"/>
  <c r="X16" i="29"/>
  <c r="W18" i="29"/>
  <c r="R34" i="29"/>
  <c r="P42" i="29"/>
  <c r="U32" i="29"/>
  <c r="V32" i="29" s="1"/>
  <c r="T30" i="29"/>
  <c r="T37" i="29"/>
  <c r="P43" i="29"/>
  <c r="R19" i="29"/>
  <c r="U40" i="29"/>
  <c r="V40" i="29" s="1"/>
  <c r="T26" i="29"/>
  <c r="R23" i="29"/>
  <c r="T28" i="29"/>
  <c r="P38" i="29"/>
  <c r="T36" i="29"/>
  <c r="T20" i="29"/>
  <c r="U20" i="29" s="1"/>
  <c r="R33" i="29"/>
  <c r="R24" i="29"/>
  <c r="T22" i="29"/>
  <c r="T39" i="29"/>
  <c r="U39" i="29" s="1"/>
  <c r="T21" i="29"/>
  <c r="W9" i="28"/>
  <c r="X22" i="28"/>
  <c r="Y22" i="28"/>
  <c r="AB14" i="25"/>
  <c r="Y13" i="25"/>
  <c r="AA13" i="25" s="1"/>
  <c r="AA15" i="25"/>
  <c r="AB15" i="25" s="1"/>
  <c r="U19" i="25"/>
  <c r="V19" i="25"/>
  <c r="W19" i="25"/>
  <c r="W56" i="29" l="1"/>
  <c r="AE24" i="30"/>
  <c r="AI24" i="30" s="1"/>
  <c r="AF16" i="30"/>
  <c r="AI16" i="30"/>
  <c r="AA25" i="30"/>
  <c r="AE11" i="30"/>
  <c r="AB15" i="30"/>
  <c r="AA28" i="30"/>
  <c r="U39" i="31"/>
  <c r="W16" i="31"/>
  <c r="W23" i="31" s="1"/>
  <c r="V23" i="31"/>
  <c r="W11" i="31"/>
  <c r="W15" i="31" s="1"/>
  <c r="V15" i="31"/>
  <c r="W27" i="31"/>
  <c r="W38" i="31" s="1"/>
  <c r="AB10" i="30"/>
  <c r="AI36" i="30"/>
  <c r="AI17" i="30"/>
  <c r="X12" i="29"/>
  <c r="AA11" i="29"/>
  <c r="AA16" i="29"/>
  <c r="X18" i="29"/>
  <c r="P48" i="29"/>
  <c r="P49" i="29" s="1"/>
  <c r="R31" i="29"/>
  <c r="T33" i="29"/>
  <c r="R42" i="29"/>
  <c r="V39" i="29"/>
  <c r="W39" i="29" s="1"/>
  <c r="T24" i="29"/>
  <c r="U24" i="29" s="1"/>
  <c r="W32" i="29"/>
  <c r="X32" i="29" s="1"/>
  <c r="T29" i="29"/>
  <c r="T23" i="29"/>
  <c r="T27" i="29"/>
  <c r="U27" i="29" s="1"/>
  <c r="T19" i="29"/>
  <c r="R38" i="29"/>
  <c r="W40" i="29"/>
  <c r="X40" i="29" s="1"/>
  <c r="U22" i="29"/>
  <c r="V22" i="29" s="1"/>
  <c r="U36" i="29"/>
  <c r="U21" i="29"/>
  <c r="V20" i="29"/>
  <c r="W20" i="29" s="1"/>
  <c r="U28" i="29"/>
  <c r="V28" i="29" s="1"/>
  <c r="U26" i="29"/>
  <c r="V26" i="29" s="1"/>
  <c r="U30" i="29"/>
  <c r="V30" i="29" s="1"/>
  <c r="U37" i="29"/>
  <c r="V37" i="29" s="1"/>
  <c r="T34" i="29"/>
  <c r="T41" i="29"/>
  <c r="U41" i="29" s="1"/>
  <c r="T25" i="29"/>
  <c r="U25" i="29" s="1"/>
  <c r="T35" i="29"/>
  <c r="U35" i="29" s="1"/>
  <c r="AB11" i="29"/>
  <c r="AB12" i="29" s="1"/>
  <c r="AB13" i="25"/>
  <c r="X19" i="25"/>
  <c r="Y12" i="25"/>
  <c r="AG16" i="30" l="1"/>
  <c r="AG24" i="30" s="1"/>
  <c r="AF24" i="30"/>
  <c r="AE15" i="30"/>
  <c r="AI15" i="30" s="1"/>
  <c r="AF11" i="30"/>
  <c r="AF15" i="30" s="1"/>
  <c r="AI11" i="30"/>
  <c r="AB28" i="30"/>
  <c r="AA38" i="30"/>
  <c r="X56" i="29"/>
  <c r="V39" i="31"/>
  <c r="AB25" i="30"/>
  <c r="AA27" i="30"/>
  <c r="AA39" i="30" s="1"/>
  <c r="W39" i="31"/>
  <c r="AE10" i="30"/>
  <c r="AA12" i="29"/>
  <c r="AC11" i="29"/>
  <c r="AC12" i="29" s="1"/>
  <c r="AB16" i="29"/>
  <c r="AA18" i="29"/>
  <c r="AA56" i="29" s="1"/>
  <c r="T31" i="29"/>
  <c r="U31" i="29" s="1"/>
  <c r="V41" i="29"/>
  <c r="W41" i="29" s="1"/>
  <c r="X20" i="29"/>
  <c r="U19" i="29"/>
  <c r="V19" i="29" s="1"/>
  <c r="V25" i="29"/>
  <c r="W25" i="29" s="1"/>
  <c r="W28" i="29"/>
  <c r="T38" i="29"/>
  <c r="V27" i="29"/>
  <c r="Z32" i="29"/>
  <c r="X39" i="29"/>
  <c r="U34" i="29"/>
  <c r="U23" i="29"/>
  <c r="V23" i="29" s="1"/>
  <c r="V36" i="29"/>
  <c r="W36" i="29" s="1"/>
  <c r="W30" i="29"/>
  <c r="V35" i="29"/>
  <c r="W35" i="29" s="1"/>
  <c r="W37" i="29"/>
  <c r="W26" i="29"/>
  <c r="W22" i="29"/>
  <c r="X22" i="29" s="1"/>
  <c r="Z40" i="29"/>
  <c r="U29" i="29"/>
  <c r="V29" i="29" s="1"/>
  <c r="V24" i="29"/>
  <c r="W24" i="29" s="1"/>
  <c r="T42" i="29"/>
  <c r="R43" i="29"/>
  <c r="R48" i="29" s="1"/>
  <c r="R49" i="29" s="1"/>
  <c r="U33" i="29"/>
  <c r="V21" i="29"/>
  <c r="AA12" i="25"/>
  <c r="AA19" i="25" s="1"/>
  <c r="Y19" i="25"/>
  <c r="AB38" i="30" l="1"/>
  <c r="AE28" i="30"/>
  <c r="AG11" i="30"/>
  <c r="AG15" i="30" s="1"/>
  <c r="AB27" i="30"/>
  <c r="AB39" i="30" s="1"/>
  <c r="AE25" i="30"/>
  <c r="AF10" i="30"/>
  <c r="AI10" i="30"/>
  <c r="AI32" i="30"/>
  <c r="AC16" i="29"/>
  <c r="AC18" i="29" s="1"/>
  <c r="AC56" i="29" s="1"/>
  <c r="AB18" i="29"/>
  <c r="AB56" i="29" s="1"/>
  <c r="X25" i="29"/>
  <c r="V31" i="29"/>
  <c r="W31" i="29" s="1"/>
  <c r="W21" i="29"/>
  <c r="W23" i="29"/>
  <c r="X23" i="29" s="1"/>
  <c r="AA32" i="29"/>
  <c r="X28" i="29"/>
  <c r="X41" i="29"/>
  <c r="V34" i="29"/>
  <c r="W34" i="29" s="1"/>
  <c r="W19" i="29"/>
  <c r="X19" i="29" s="1"/>
  <c r="AA40" i="29"/>
  <c r="W29" i="29"/>
  <c r="X36" i="29"/>
  <c r="V33" i="29"/>
  <c r="W33" i="29" s="1"/>
  <c r="U38" i="29"/>
  <c r="X37" i="29"/>
  <c r="X24" i="29"/>
  <c r="Z22" i="29"/>
  <c r="X35" i="29"/>
  <c r="X30" i="29"/>
  <c r="U42" i="29"/>
  <c r="V42" i="29" s="1"/>
  <c r="Z39" i="29"/>
  <c r="AA39" i="29" s="1"/>
  <c r="X26" i="29"/>
  <c r="Z20" i="29"/>
  <c r="AA20" i="29" s="1"/>
  <c r="W27" i="29"/>
  <c r="X27" i="29" s="1"/>
  <c r="AI25" i="30"/>
  <c r="AB12" i="25"/>
  <c r="AB19" i="25" s="1"/>
  <c r="AE38" i="30" l="1"/>
  <c r="AI38" i="30" s="1"/>
  <c r="AF28" i="30"/>
  <c r="AI28" i="30"/>
  <c r="AE27" i="30"/>
  <c r="AE39" i="30" s="1"/>
  <c r="AI39" i="30" s="1"/>
  <c r="AF25" i="30"/>
  <c r="AF27" i="30" s="1"/>
  <c r="AG10" i="30"/>
  <c r="Z19" i="29"/>
  <c r="Z23" i="29"/>
  <c r="X29" i="29"/>
  <c r="Z35" i="29"/>
  <c r="Z36" i="29"/>
  <c r="AB39" i="29"/>
  <c r="AC39" i="29" s="1"/>
  <c r="AB40" i="29"/>
  <c r="AC40" i="29" s="1"/>
  <c r="Z26" i="29"/>
  <c r="AA26" i="29" s="1"/>
  <c r="Z30" i="29"/>
  <c r="AB32" i="29"/>
  <c r="AC32" i="29" s="1"/>
  <c r="Z28" i="29"/>
  <c r="AB20" i="29"/>
  <c r="AC20" i="29" s="1"/>
  <c r="W42" i="29"/>
  <c r="AA22" i="29"/>
  <c r="AB22" i="29" s="1"/>
  <c r="Z37" i="29"/>
  <c r="AA37" i="29" s="1"/>
  <c r="X33" i="29"/>
  <c r="V38" i="29"/>
  <c r="X34" i="29"/>
  <c r="Z41" i="29"/>
  <c r="X21" i="29"/>
  <c r="X31" i="29"/>
  <c r="Z25" i="29"/>
  <c r="T43" i="29"/>
  <c r="W27" i="6"/>
  <c r="T27" i="6"/>
  <c r="Q27" i="6"/>
  <c r="L27" i="6"/>
  <c r="W26" i="6"/>
  <c r="T26" i="6"/>
  <c r="Q26" i="6"/>
  <c r="L26" i="6"/>
  <c r="W25" i="6"/>
  <c r="T25" i="6"/>
  <c r="Q25" i="6"/>
  <c r="L25" i="6"/>
  <c r="W24" i="6"/>
  <c r="T24" i="6"/>
  <c r="Q24" i="6"/>
  <c r="L24" i="6"/>
  <c r="W23" i="6"/>
  <c r="T23" i="6"/>
  <c r="Q23" i="6"/>
  <c r="L23" i="6"/>
  <c r="W22" i="6"/>
  <c r="T22" i="6"/>
  <c r="Q22" i="6"/>
  <c r="L22" i="6"/>
  <c r="W21" i="6"/>
  <c r="T21" i="6"/>
  <c r="Q21" i="6"/>
  <c r="L21" i="6"/>
  <c r="W20" i="6"/>
  <c r="T20" i="6"/>
  <c r="Q20" i="6"/>
  <c r="L20" i="6"/>
  <c r="AI27" i="30" l="1"/>
  <c r="AG39" i="30"/>
  <c r="AG28" i="30"/>
  <c r="AG38" i="30" s="1"/>
  <c r="AF38" i="30"/>
  <c r="AF39" i="30" s="1"/>
  <c r="AG25" i="30"/>
  <c r="AG27" i="30" s="1"/>
  <c r="N25" i="6"/>
  <c r="M25" i="6" s="1"/>
  <c r="N21" i="6"/>
  <c r="M21" i="6" s="1"/>
  <c r="N22" i="6"/>
  <c r="M22" i="6" s="1"/>
  <c r="U43" i="29"/>
  <c r="U48" i="29" s="1"/>
  <c r="U49" i="29" s="1"/>
  <c r="T48" i="29"/>
  <c r="T49" i="29" s="1"/>
  <c r="AA19" i="29"/>
  <c r="AB19" i="29" s="1"/>
  <c r="AA36" i="29"/>
  <c r="Z34" i="29"/>
  <c r="AA34" i="29" s="1"/>
  <c r="AC22" i="29"/>
  <c r="AB26" i="29"/>
  <c r="AC26" i="29" s="1"/>
  <c r="AA23" i="29"/>
  <c r="AA28" i="29"/>
  <c r="Z31" i="29"/>
  <c r="AA30" i="29"/>
  <c r="AB30" i="29" s="1"/>
  <c r="Z21" i="29"/>
  <c r="Z27" i="29"/>
  <c r="AA41" i="29"/>
  <c r="AB37" i="29"/>
  <c r="AC37" i="29" s="1"/>
  <c r="X42" i="29"/>
  <c r="AA25" i="29"/>
  <c r="AB25" i="29" s="1"/>
  <c r="Z24" i="29"/>
  <c r="AA24" i="29" s="1"/>
  <c r="AA35" i="29"/>
  <c r="W38" i="29"/>
  <c r="N23" i="6"/>
  <c r="M23" i="6" s="1"/>
  <c r="N24" i="6"/>
  <c r="M24" i="6" s="1"/>
  <c r="N26" i="6"/>
  <c r="M26" i="6" s="1"/>
  <c r="N27" i="6"/>
  <c r="M27" i="6" s="1"/>
  <c r="N20" i="6"/>
  <c r="M20" i="6" s="1"/>
  <c r="AC24" i="24"/>
  <c r="Z24" i="24"/>
  <c r="W24" i="24"/>
  <c r="T24" i="24"/>
  <c r="Q24" i="24"/>
  <c r="L24" i="24"/>
  <c r="AC23" i="24"/>
  <c r="Z23" i="24"/>
  <c r="W23" i="24"/>
  <c r="T23" i="24"/>
  <c r="Q23" i="24"/>
  <c r="L23" i="24"/>
  <c r="AC22" i="24"/>
  <c r="Z22" i="24"/>
  <c r="W22" i="24"/>
  <c r="T22" i="24"/>
  <c r="Q22" i="24"/>
  <c r="L22" i="24"/>
  <c r="AC21" i="24"/>
  <c r="Z21" i="24"/>
  <c r="W21" i="24"/>
  <c r="T21" i="24"/>
  <c r="Q21" i="24"/>
  <c r="L21" i="24"/>
  <c r="AC20" i="24"/>
  <c r="Z20" i="24"/>
  <c r="W20" i="24"/>
  <c r="T20" i="24"/>
  <c r="Q20" i="24"/>
  <c r="L20" i="24"/>
  <c r="AC19" i="24"/>
  <c r="Z19" i="24"/>
  <c r="W19" i="24"/>
  <c r="T19" i="24"/>
  <c r="Q19" i="24"/>
  <c r="L19" i="24"/>
  <c r="AC18" i="24"/>
  <c r="Z18" i="24"/>
  <c r="W18" i="24"/>
  <c r="T18" i="24"/>
  <c r="Q18" i="24"/>
  <c r="L18" i="24"/>
  <c r="AC17" i="24"/>
  <c r="Z17" i="24"/>
  <c r="W17" i="24"/>
  <c r="T17" i="24"/>
  <c r="Q17" i="24"/>
  <c r="L17" i="24"/>
  <c r="AC16" i="24"/>
  <c r="Z16" i="24"/>
  <c r="W16" i="24"/>
  <c r="T16" i="24"/>
  <c r="Q16" i="24"/>
  <c r="L16" i="24"/>
  <c r="AC15" i="24"/>
  <c r="Z15" i="24"/>
  <c r="W15" i="24"/>
  <c r="T15" i="24"/>
  <c r="Q15" i="24"/>
  <c r="L15" i="24"/>
  <c r="AC14" i="24"/>
  <c r="Z14" i="24"/>
  <c r="W14" i="24"/>
  <c r="T14" i="24"/>
  <c r="Q14" i="24"/>
  <c r="L14" i="24"/>
  <c r="AC13" i="24"/>
  <c r="Z13" i="24"/>
  <c r="W13" i="24"/>
  <c r="T13" i="24"/>
  <c r="Q13" i="24"/>
  <c r="L13" i="24"/>
  <c r="AC12" i="24"/>
  <c r="Z12" i="24"/>
  <c r="W12" i="24"/>
  <c r="T12" i="24"/>
  <c r="Q12" i="24"/>
  <c r="L12" i="24"/>
  <c r="AG18" i="15"/>
  <c r="AI18" i="15"/>
  <c r="AJ18" i="15"/>
  <c r="AK18" i="15"/>
  <c r="W18" i="15"/>
  <c r="O18" i="15"/>
  <c r="M18" i="15"/>
  <c r="AD18" i="15"/>
  <c r="V43" i="29" l="1"/>
  <c r="V48" i="29" s="1"/>
  <c r="V49" i="29" s="1"/>
  <c r="AB35" i="29"/>
  <c r="AC35" i="29" s="1"/>
  <c r="AA27" i="29"/>
  <c r="AC25" i="29"/>
  <c r="AA21" i="29"/>
  <c r="AB21" i="29" s="1"/>
  <c r="AB34" i="29"/>
  <c r="AC34" i="29" s="1"/>
  <c r="AB28" i="29"/>
  <c r="AC28" i="29" s="1"/>
  <c r="AC19" i="29"/>
  <c r="Z42" i="29"/>
  <c r="AC30" i="29"/>
  <c r="X38" i="29"/>
  <c r="Z33" i="29"/>
  <c r="AB23" i="29"/>
  <c r="AC23" i="29" s="1"/>
  <c r="AB24" i="29"/>
  <c r="AC24" i="29" s="1"/>
  <c r="Z29" i="29"/>
  <c r="AA29" i="29" s="1"/>
  <c r="AA31" i="29"/>
  <c r="AB31" i="29" s="1"/>
  <c r="AB36" i="29"/>
  <c r="AC36" i="29" s="1"/>
  <c r="AB41" i="29"/>
  <c r="AC41" i="29" s="1"/>
  <c r="N17" i="24"/>
  <c r="M17" i="24" s="1"/>
  <c r="N21" i="24"/>
  <c r="M21" i="24" s="1"/>
  <c r="N24" i="24"/>
  <c r="M24" i="24" s="1"/>
  <c r="N18" i="24"/>
  <c r="M18" i="24" s="1"/>
  <c r="N19" i="24"/>
  <c r="M19" i="24" s="1"/>
  <c r="N22" i="24"/>
  <c r="M22" i="24" s="1"/>
  <c r="N23" i="24"/>
  <c r="M23" i="24" s="1"/>
  <c r="N16" i="24"/>
  <c r="M16" i="24" s="1"/>
  <c r="N20" i="24"/>
  <c r="M20" i="24" s="1"/>
  <c r="Z25" i="24"/>
  <c r="N15" i="24"/>
  <c r="M15" i="24" s="1"/>
  <c r="T25" i="24"/>
  <c r="AC25" i="24"/>
  <c r="N12" i="24"/>
  <c r="M12" i="24" s="1"/>
  <c r="N13" i="24"/>
  <c r="M13" i="24" s="1"/>
  <c r="W25" i="24"/>
  <c r="N14" i="24"/>
  <c r="M14" i="24" s="1"/>
  <c r="Z18" i="15"/>
  <c r="W43" i="29" l="1"/>
  <c r="W48" i="29" s="1"/>
  <c r="W49" i="29" s="1"/>
  <c r="Z38" i="29"/>
  <c r="AA38" i="29" s="1"/>
  <c r="AC21" i="29"/>
  <c r="AC31" i="29"/>
  <c r="AA33" i="29"/>
  <c r="AB29" i="29"/>
  <c r="AC29" i="29" s="1"/>
  <c r="AA42" i="29"/>
  <c r="AB42" i="29" s="1"/>
  <c r="AB27" i="29"/>
  <c r="AC27" i="29" s="1"/>
  <c r="Q25" i="24"/>
  <c r="N25" i="24" s="1"/>
  <c r="V12" i="16"/>
  <c r="X12" i="16" s="1"/>
  <c r="X43" i="29" l="1"/>
  <c r="X48" i="29" s="1"/>
  <c r="X49" i="29" s="1"/>
  <c r="AB33" i="29"/>
  <c r="AC33" i="29" s="1"/>
  <c r="AC42" i="29"/>
  <c r="AB38" i="29"/>
  <c r="AC38" i="29" s="1"/>
  <c r="S12" i="16"/>
  <c r="Z43" i="29" l="1"/>
  <c r="Z48" i="29" s="1"/>
  <c r="Z49" i="29" s="1"/>
  <c r="P12" i="16"/>
  <c r="U12" i="16"/>
  <c r="AA43" i="29" l="1"/>
  <c r="AA48" i="29" s="1"/>
  <c r="AA49" i="29" s="1"/>
  <c r="R12" i="16"/>
  <c r="M12" i="16"/>
  <c r="AB43" i="29" l="1"/>
  <c r="AB48" i="29" s="1"/>
  <c r="AB49" i="29" s="1"/>
  <c r="O12" i="16"/>
  <c r="J12" i="16"/>
  <c r="L12" i="16" s="1"/>
  <c r="AE18" i="15"/>
  <c r="AC18" i="15"/>
  <c r="AA18" i="15"/>
  <c r="Y18" i="15"/>
  <c r="V18" i="15"/>
  <c r="U18" i="15"/>
  <c r="S18" i="15"/>
  <c r="Q18" i="15"/>
  <c r="K18" i="15"/>
  <c r="I18" i="15"/>
  <c r="G18" i="15"/>
  <c r="E18" i="15"/>
  <c r="B18" i="15"/>
  <c r="Y16" i="14"/>
  <c r="W16" i="14"/>
  <c r="U16" i="14"/>
  <c r="S16" i="14"/>
  <c r="O16" i="14"/>
  <c r="M16" i="14"/>
  <c r="L16" i="14"/>
  <c r="AN15" i="14"/>
  <c r="AL15" i="14"/>
  <c r="AJ15" i="14"/>
  <c r="AH15" i="14"/>
  <c r="AC15" i="14"/>
  <c r="AA15" i="14"/>
  <c r="Z15" i="14"/>
  <c r="X15" i="14"/>
  <c r="V15" i="14"/>
  <c r="T15" i="14"/>
  <c r="R15" i="14"/>
  <c r="P15" i="14"/>
  <c r="N15" i="14"/>
  <c r="AN14" i="14"/>
  <c r="AL14" i="14"/>
  <c r="AJ14" i="14"/>
  <c r="AH14" i="14"/>
  <c r="AC14" i="14"/>
  <c r="AA14" i="14"/>
  <c r="Z14" i="14"/>
  <c r="X14" i="14"/>
  <c r="V14" i="14"/>
  <c r="T14" i="14"/>
  <c r="R14" i="14"/>
  <c r="P14" i="14"/>
  <c r="N14" i="14"/>
  <c r="AN13" i="14"/>
  <c r="AL13" i="14"/>
  <c r="AJ13" i="14"/>
  <c r="AH13" i="14"/>
  <c r="AC13" i="14"/>
  <c r="AA13" i="14"/>
  <c r="Z13" i="14"/>
  <c r="X13" i="14"/>
  <c r="V13" i="14"/>
  <c r="T13" i="14"/>
  <c r="R13" i="14"/>
  <c r="P13" i="14"/>
  <c r="N13" i="14"/>
  <c r="AN12" i="14"/>
  <c r="AL12" i="14"/>
  <c r="AJ12" i="14"/>
  <c r="AH12" i="14"/>
  <c r="AC12" i="14"/>
  <c r="AA12" i="14"/>
  <c r="Z12" i="14"/>
  <c r="X12" i="14"/>
  <c r="V12" i="14"/>
  <c r="T12" i="14"/>
  <c r="R12" i="14"/>
  <c r="P12" i="14"/>
  <c r="N12" i="14"/>
  <c r="AN11" i="14"/>
  <c r="AL11" i="14"/>
  <c r="AJ11" i="14"/>
  <c r="AH11" i="14"/>
  <c r="AC11" i="14"/>
  <c r="AA11" i="14"/>
  <c r="Z11" i="14"/>
  <c r="X11" i="14"/>
  <c r="V11" i="14"/>
  <c r="T11" i="14"/>
  <c r="Q11" i="14"/>
  <c r="R11" i="14" s="1"/>
  <c r="P11" i="14"/>
  <c r="N11" i="14"/>
  <c r="AC43" i="29" l="1"/>
  <c r="AC48" i="29" s="1"/>
  <c r="AC49" i="29" s="1"/>
  <c r="R16" i="14"/>
  <c r="AJ16" i="14"/>
  <c r="AL16" i="14"/>
  <c r="AB13" i="14"/>
  <c r="T16" i="14"/>
  <c r="AA16" i="14"/>
  <c r="V16" i="14"/>
  <c r="AC16" i="14"/>
  <c r="AN16" i="14"/>
  <c r="AD12" i="14"/>
  <c r="Z16" i="14"/>
  <c r="N16" i="14"/>
  <c r="AB15" i="14"/>
  <c r="P16" i="14"/>
  <c r="X16" i="14"/>
  <c r="AH16" i="14"/>
  <c r="AD15" i="14"/>
  <c r="AB12" i="14"/>
  <c r="AB11" i="14"/>
  <c r="AD13" i="14"/>
  <c r="AB14" i="14"/>
  <c r="Q16" i="14"/>
  <c r="AD14" i="14"/>
  <c r="AD11" i="14"/>
  <c r="AE13" i="14" l="1"/>
  <c r="AE15" i="14"/>
  <c r="AI15" i="14" s="1"/>
  <c r="AE12" i="14"/>
  <c r="AB16" i="14"/>
  <c r="AE14" i="14"/>
  <c r="AM13" i="14"/>
  <c r="AI13" i="14"/>
  <c r="AE11" i="14"/>
  <c r="AD16" i="14"/>
  <c r="AP11" i="14" l="1"/>
  <c r="AP15" i="14"/>
  <c r="AM14" i="14"/>
  <c r="AO13" i="14"/>
  <c r="AP13" i="14"/>
  <c r="AS13" i="14" s="1"/>
  <c r="AK13" i="14"/>
  <c r="AG13" i="14"/>
  <c r="AK15" i="14"/>
  <c r="AO15" i="14"/>
  <c r="AM15" i="14"/>
  <c r="AO12" i="14"/>
  <c r="AG15" i="14"/>
  <c r="AK12" i="14"/>
  <c r="AI12" i="14"/>
  <c r="AP12" i="14" s="1"/>
  <c r="AM12" i="14"/>
  <c r="AG12" i="14"/>
  <c r="AK14" i="14"/>
  <c r="AO14" i="14"/>
  <c r="AI14" i="14"/>
  <c r="AP14" i="14" s="1"/>
  <c r="AG14" i="14"/>
  <c r="AM11" i="14"/>
  <c r="AI11" i="14"/>
  <c r="AG11" i="14"/>
  <c r="AE16" i="14"/>
  <c r="AK11" i="14"/>
  <c r="AO11" i="14"/>
  <c r="AI16" i="14" l="1"/>
  <c r="AS15" i="14"/>
  <c r="AU15" i="14" s="1"/>
  <c r="AS12" i="14"/>
  <c r="AR12" i="14" s="1"/>
  <c r="AO16" i="14"/>
  <c r="AK16" i="14"/>
  <c r="AG16" i="14"/>
  <c r="AM16" i="14"/>
  <c r="AQ13" i="14"/>
  <c r="AV13" i="14"/>
  <c r="AS14" i="14"/>
  <c r="AU14" i="14" s="1"/>
  <c r="AS11" i="14"/>
  <c r="AR13" i="14"/>
  <c r="AU13" i="14"/>
  <c r="AR15" i="14" l="1"/>
  <c r="AQ15" i="14"/>
  <c r="AT15" i="14" s="1"/>
  <c r="AV14" i="14"/>
  <c r="AV12" i="14"/>
  <c r="AU12" i="14"/>
  <c r="AQ12" i="14"/>
  <c r="AR14" i="14"/>
  <c r="AQ14" i="14"/>
  <c r="AT14" i="14" s="1"/>
  <c r="AT13" i="14"/>
  <c r="AV15" i="14"/>
  <c r="AQ11" i="14"/>
  <c r="AV11" i="14"/>
  <c r="AP16" i="14"/>
  <c r="AW13" i="14"/>
  <c r="AW12" i="14" l="1"/>
  <c r="AW15" i="14"/>
  <c r="AT12" i="14"/>
  <c r="AW14" i="14"/>
  <c r="AV16" i="14"/>
  <c r="AS16" i="14"/>
  <c r="AU11" i="14"/>
  <c r="AR11" i="14"/>
  <c r="AR16" i="14" s="1"/>
  <c r="AQ16" i="14"/>
  <c r="AT11" i="14" l="1"/>
  <c r="AT16" i="14" s="1"/>
  <c r="AU16" i="14"/>
  <c r="AW11" i="14"/>
  <c r="AW16" i="14" s="1"/>
  <c r="U50" i="2" l="1"/>
  <c r="U49" i="2"/>
  <c r="U47" i="2"/>
  <c r="U46" i="2"/>
  <c r="U44" i="2"/>
  <c r="U43" i="2"/>
  <c r="U41" i="2"/>
  <c r="U40" i="2"/>
  <c r="U38" i="2"/>
  <c r="U37" i="2"/>
  <c r="U35" i="2"/>
  <c r="U34" i="2"/>
  <c r="U32" i="2"/>
  <c r="U31" i="2"/>
  <c r="U29" i="2"/>
  <c r="U28" i="2"/>
  <c r="U26" i="2"/>
  <c r="U25" i="2"/>
  <c r="U23" i="2"/>
  <c r="U22" i="2"/>
  <c r="U20" i="2"/>
  <c r="U19" i="2"/>
  <c r="U17" i="2"/>
  <c r="U16" i="2"/>
  <c r="U14" i="2"/>
  <c r="U13" i="2"/>
  <c r="U12" i="2"/>
  <c r="Q50" i="2"/>
  <c r="Q49" i="2"/>
  <c r="Q47" i="2"/>
  <c r="Q46" i="2"/>
  <c r="Q44" i="2"/>
  <c r="Q43" i="2"/>
  <c r="Q41" i="2"/>
  <c r="Q40" i="2"/>
  <c r="Q38" i="2"/>
  <c r="Q37" i="2"/>
  <c r="Q35" i="2"/>
  <c r="Q34" i="2"/>
  <c r="Q32" i="2"/>
  <c r="Q31" i="2"/>
  <c r="Q29" i="2"/>
  <c r="Q28" i="2"/>
  <c r="Q26" i="2"/>
  <c r="Q25" i="2"/>
  <c r="Q23" i="2"/>
  <c r="Q22" i="2"/>
  <c r="Q20" i="2"/>
  <c r="Q19" i="2"/>
  <c r="Q17" i="2"/>
  <c r="Q16" i="2"/>
  <c r="Q14" i="2"/>
  <c r="Q13" i="2"/>
  <c r="Q12" i="2"/>
  <c r="U18" i="2" l="1"/>
  <c r="U24" i="2"/>
  <c r="U30" i="2"/>
  <c r="U36" i="2"/>
  <c r="U42" i="2"/>
  <c r="U21" i="2"/>
  <c r="U27" i="2"/>
  <c r="U33" i="2"/>
  <c r="U39" i="2"/>
  <c r="U45" i="2"/>
  <c r="U51" i="2"/>
  <c r="Q39" i="2"/>
  <c r="Q18" i="2"/>
  <c r="Q21" i="2"/>
  <c r="Q24" i="2"/>
  <c r="Q30" i="2"/>
  <c r="Q42" i="2"/>
  <c r="Q45" i="2"/>
  <c r="Q48" i="2"/>
  <c r="U15" i="2"/>
  <c r="Q27" i="2"/>
  <c r="Q33" i="2"/>
  <c r="Q36" i="2"/>
  <c r="Q51" i="2"/>
  <c r="U48" i="2"/>
  <c r="Q15" i="2"/>
  <c r="U52" i="2" l="1"/>
  <c r="Q52" i="2"/>
  <c r="W18" i="6" l="1"/>
  <c r="T18" i="6"/>
  <c r="L18" i="6"/>
  <c r="W17" i="6"/>
  <c r="T17" i="6"/>
  <c r="L17" i="6"/>
  <c r="W16" i="6"/>
  <c r="T16" i="6"/>
  <c r="N16" i="6" s="1"/>
  <c r="L16" i="6"/>
  <c r="W15" i="6"/>
  <c r="T15" i="6"/>
  <c r="L15" i="6"/>
  <c r="W14" i="6"/>
  <c r="T14" i="6"/>
  <c r="L14" i="6"/>
  <c r="W13" i="6"/>
  <c r="T13" i="6"/>
  <c r="L13" i="6"/>
  <c r="W12" i="6"/>
  <c r="T12" i="6"/>
  <c r="L12" i="6"/>
  <c r="M47" i="2"/>
  <c r="M46" i="2"/>
  <c r="M41" i="2"/>
  <c r="M40" i="2"/>
  <c r="M35" i="2"/>
  <c r="M34" i="2"/>
  <c r="M29" i="2"/>
  <c r="M28" i="2"/>
  <c r="M31" i="2"/>
  <c r="M32" i="2"/>
  <c r="M13" i="2"/>
  <c r="M14" i="2"/>
  <c r="M16" i="2"/>
  <c r="M17" i="2"/>
  <c r="M19" i="2"/>
  <c r="M20" i="2"/>
  <c r="M22" i="2"/>
  <c r="M23" i="2"/>
  <c r="M25" i="2"/>
  <c r="M26" i="2"/>
  <c r="M37" i="2"/>
  <c r="M38" i="2"/>
  <c r="M43" i="2"/>
  <c r="M44" i="2"/>
  <c r="M49" i="2"/>
  <c r="M50" i="2"/>
  <c r="M12" i="2"/>
  <c r="N13" i="6" l="1"/>
  <c r="N17" i="6"/>
  <c r="N14" i="6"/>
  <c r="M14" i="6" s="1"/>
  <c r="N18" i="6"/>
  <c r="M18" i="6" s="1"/>
  <c r="N15" i="6"/>
  <c r="M15" i="6" s="1"/>
  <c r="M36" i="2"/>
  <c r="M48" i="2"/>
  <c r="M15" i="2"/>
  <c r="M45" i="2"/>
  <c r="M27" i="2"/>
  <c r="M21" i="2"/>
  <c r="N12" i="6"/>
  <c r="M12" i="6" s="1"/>
  <c r="M13" i="6"/>
  <c r="M16" i="6"/>
  <c r="M17" i="6"/>
  <c r="M24" i="2"/>
  <c r="M18" i="2"/>
  <c r="M30" i="2"/>
  <c r="M42" i="2"/>
  <c r="M51" i="2"/>
  <c r="M39" i="2"/>
  <c r="M33" i="2"/>
  <c r="M52" i="2" l="1"/>
</calcChain>
</file>

<file path=xl/comments1.xml><?xml version="1.0" encoding="utf-8"?>
<comments xmlns="http://schemas.openxmlformats.org/spreadsheetml/2006/main">
  <authors>
    <author>Автор</author>
  </authors>
  <commentList>
    <comment ref="V1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оклад+выслуга+персон.надб.+ночные+тек.премия+РК+СН</t>
        </r>
      </text>
    </comment>
    <comment ref="AK1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Итого+отчисления</t>
        </r>
      </text>
    </comment>
    <comment ref="I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Оклад*проценты
</t>
        </r>
      </text>
    </comment>
    <comment ref="K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оклад/рабочее время в часах(из производственного календаря)*отработанные за месец ночные часы*40%</t>
        </r>
      </text>
    </comment>
    <comment ref="M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оклад+персон.надбавка+выслуга лет+ночные*%</t>
        </r>
      </text>
    </comment>
    <comment ref="O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оклад+персон.надбавка+выслуга лет+ночные*%</t>
        </r>
      </text>
    </comment>
    <comment ref="Q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оклад+персон.надбавка+выслуга лет+ночные*%</t>
        </r>
      </text>
    </comment>
    <comment ref="S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оклад+персон.надбавка+выслуга лет+ночные*70%+Тек.премия*70%
</t>
        </r>
      </text>
    </comment>
    <comment ref="U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(оклад +персон.надб.+выслуга+ночные)*50%+тек.премия*50%</t>
        </r>
      </text>
    </comment>
    <comment ref="AG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Итого*%</t>
        </r>
      </text>
    </comment>
    <comment ref="AI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Итого*%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T1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оклад+выслуга+персон.надб.+ночные+тек.премия+РК+СН</t>
        </r>
      </text>
    </comment>
    <comment ref="AB1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Итого+отчисления</t>
        </r>
      </text>
    </comment>
    <comment ref="I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Оклад*проценты
</t>
        </r>
      </text>
    </comment>
    <comment ref="K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оклад/рабочее время в часах(из производственного календаря)*отработанные за месец ночные часы*40%</t>
        </r>
      </text>
    </comment>
    <comment ref="M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оклад/рабочее время в часах(из производственного календаря)*отработанные за месец ночные часы*40%</t>
        </r>
      </text>
    </comment>
    <comment ref="O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оклад+персон.надбавка+выслуга лет+ночные*%</t>
        </r>
      </text>
    </comment>
    <comment ref="Q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оклад+персон.надбавка+выслуга лет+ночные*70%+Тек.премия*70%
</t>
        </r>
      </text>
    </comment>
    <comment ref="S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(оклад +персон.надб.+выслуга+ночные)*50%+тек.премия*50%</t>
        </r>
      </text>
    </comment>
    <comment ref="AA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Итого*%</t>
        </r>
      </text>
    </comment>
  </commentList>
</comments>
</file>

<file path=xl/sharedStrings.xml><?xml version="1.0" encoding="utf-8"?>
<sst xmlns="http://schemas.openxmlformats.org/spreadsheetml/2006/main" count="1345" uniqueCount="585">
  <si>
    <t>РзПрз</t>
  </si>
  <si>
    <t>ЦС</t>
  </si>
  <si>
    <t>ВР</t>
  </si>
  <si>
    <t>ТС</t>
  </si>
  <si>
    <t>КОСГУ</t>
  </si>
  <si>
    <t>СубКОСГУ</t>
  </si>
  <si>
    <t>ИТОГО по КОСГУ 211</t>
  </si>
  <si>
    <t>ИТОГО по КОСГУ 213</t>
  </si>
  <si>
    <t>ИТОГО по КОСГУ 221</t>
  </si>
  <si>
    <t>ИТОГО по КОСГУ 222</t>
  </si>
  <si>
    <t>ИТОГО по КОСГУ 224</t>
  </si>
  <si>
    <t>ИТОГО по КОСГУ 290</t>
  </si>
  <si>
    <t>ИТОГО по КОСГУ 310</t>
  </si>
  <si>
    <t>ИТОГО по КОСГУ 340</t>
  </si>
  <si>
    <t>объемный пок-ль</t>
  </si>
  <si>
    <t xml:space="preserve">Коды бюджетной классификации </t>
  </si>
  <si>
    <t>ВСЕГО по СБП</t>
  </si>
  <si>
    <t>ИТОГО по КОСГУ 225</t>
  </si>
  <si>
    <t>ИТОГО по КОСГУ 223</t>
  </si>
  <si>
    <t>РАСЧЕТ</t>
  </si>
  <si>
    <t>Наименование СубКОСГУ</t>
  </si>
  <si>
    <t>ИФ</t>
  </si>
  <si>
    <t>и т.д.</t>
  </si>
  <si>
    <t>Учреждение 1</t>
  </si>
  <si>
    <t>Учреждение 2</t>
  </si>
  <si>
    <t>ВСЕГО ПО СУБЪЕКТУ БП</t>
  </si>
  <si>
    <t>(наименование структурного подразделения администрации города, осуществляющего полномочия и функции учредителя)</t>
  </si>
  <si>
    <t>ИТОГО по КОСГУ 212</t>
  </si>
  <si>
    <t>(наименование казенного учреждения, либо структурного подразделения администрации города)</t>
  </si>
  <si>
    <t>сумма, руб.</t>
  </si>
  <si>
    <t>Руководитель__________________________________(Ф.И.О.)</t>
  </si>
  <si>
    <t>Исполнитель (Ф.И.О.), тел.</t>
  </si>
  <si>
    <t>Проезд в ученический отпуск</t>
  </si>
  <si>
    <t>Книжный фонд</t>
  </si>
  <si>
    <t>Оплата суточных при командировках</t>
  </si>
  <si>
    <t>Оплата суточных при повышении квалификации</t>
  </si>
  <si>
    <t>ИТОГО по КОСГУ 226</t>
  </si>
  <si>
    <t>ИТОГО по КОСГУ 260</t>
  </si>
  <si>
    <t>ПРИМЕЧАНИЕ: Строки добавлять по необходимости.</t>
  </si>
  <si>
    <t>Начисления на оплату труда</t>
  </si>
  <si>
    <t>ед.изм.</t>
  </si>
  <si>
    <t>Услуги сотовой связи</t>
  </si>
  <si>
    <t>Услуги "Интернет"</t>
  </si>
  <si>
    <t>Услуги почтовой связи</t>
  </si>
  <si>
    <t>Прочие услуги связи</t>
  </si>
  <si>
    <t>Оплата расходов за наем транспорта (ежемесячно в течение года)</t>
  </si>
  <si>
    <t>Оплата проезда в командировки</t>
  </si>
  <si>
    <t>Оплата проезда на курсы повышения квалификации</t>
  </si>
  <si>
    <t>Оплата потребления тепловой энергии</t>
  </si>
  <si>
    <t>Оплата потребления электрической энергии</t>
  </si>
  <si>
    <t xml:space="preserve"> - оплата горячего водоснабжения</t>
  </si>
  <si>
    <t xml:space="preserve"> - оплата холодного водоснабжения</t>
  </si>
  <si>
    <t>Оплата водоотведения</t>
  </si>
  <si>
    <t xml:space="preserve"> Расходы по содержанию помещений (домовладение)</t>
  </si>
  <si>
    <t>Зимнее содержание дорог</t>
  </si>
  <si>
    <t>Тех. обслуживание электрооборудования</t>
  </si>
  <si>
    <t>Тех. обслуживание сантехоборудования</t>
  </si>
  <si>
    <t>Тех. обслуживание сантехоборудования (материалы)</t>
  </si>
  <si>
    <t>Тех. обслуживание наружных инженерных сетей</t>
  </si>
  <si>
    <t>Тех. обслуживание узлов учета тепла, ГВС и ХВС</t>
  </si>
  <si>
    <t>Дератизация и дезинсекция</t>
  </si>
  <si>
    <t>Расходы по оплате договоров на пожарную сигнализацию</t>
  </si>
  <si>
    <t>Чистка кровли от снега</t>
  </si>
  <si>
    <t>Поверка приборов учета</t>
  </si>
  <si>
    <t>Замеры сопротивления</t>
  </si>
  <si>
    <t>Утилизация ртутных ламп</t>
  </si>
  <si>
    <t>Тех. обслуживание огнетушителей</t>
  </si>
  <si>
    <t>Тех. обслуживание  оргтехники</t>
  </si>
  <si>
    <t>Расходы по оплате договоров на охрану посредством КТС</t>
  </si>
  <si>
    <t>Расходы по оплате договоров на охрану посредством ПЦН</t>
  </si>
  <si>
    <t>Услуги ЦГСЭН</t>
  </si>
  <si>
    <t>Сопровождение компьютерных программ</t>
  </si>
  <si>
    <t>Приобретение лицензионных компьютерных программ и баз данных ЭВМ</t>
  </si>
  <si>
    <t>Оплата проживания в командировках</t>
  </si>
  <si>
    <t>Оплата проживания при повышении квалификации</t>
  </si>
  <si>
    <t>Оплата курсов повышения квалификации</t>
  </si>
  <si>
    <t>Расходы на обязательные медосмотры отдельных категорий работников</t>
  </si>
  <si>
    <t>Подписка</t>
  </si>
  <si>
    <t>расходов на предоставление субсидии в соотвествии с абзацем 2 пункта 1 статьи 78.1 БК РФ</t>
  </si>
  <si>
    <t>Налоги и сборы</t>
  </si>
  <si>
    <t xml:space="preserve">Различного рода платежи, сборы, государственные пошлины, лицензии </t>
  </si>
  <si>
    <t>Горючие материалы (бензин, мазут и т.п.)</t>
  </si>
  <si>
    <t>Смазочные материалы (масло, тосол, автол и т.п.)</t>
  </si>
  <si>
    <t>Запасные части к автотранспорту</t>
  </si>
  <si>
    <t>Канцелярские принадлежности</t>
  </si>
  <si>
    <t>Хозяйственные товары</t>
  </si>
  <si>
    <t>Чистящие и моющие средства</t>
  </si>
  <si>
    <t>ПРИМЕЧАНИЕ: При возникновении необходимости строки можно добавлять.</t>
  </si>
  <si>
    <t>Итого по СБП</t>
  </si>
  <si>
    <t>ед.изм.*</t>
  </si>
  <si>
    <t>Оплата труда</t>
  </si>
  <si>
    <t>Учреждение 3</t>
  </si>
  <si>
    <t>Учреждение 4</t>
  </si>
  <si>
    <t>Учреждение 5</t>
  </si>
  <si>
    <t>х</t>
  </si>
  <si>
    <t>ВСЕГО по СБП (формулы не удалять!)</t>
  </si>
  <si>
    <t>Направление СБП</t>
  </si>
  <si>
    <t>расходов на содержание органа местного самоуправления (структурного подразделения администрации города Покачи),  казенного учреждения</t>
  </si>
  <si>
    <t>в том числе в разрезе учреждений (формулы не удалять!)</t>
  </si>
  <si>
    <t xml:space="preserve">   Глава города</t>
  </si>
  <si>
    <t xml:space="preserve">   Руководство (заместители главы города и пресс-секретарь)</t>
  </si>
  <si>
    <t xml:space="preserve">   Управление по ВБ, ГО и ЧС</t>
  </si>
  <si>
    <t xml:space="preserve">   Контрольно-правовое управление </t>
  </si>
  <si>
    <t xml:space="preserve">   Специалист-эксперт по мобилизационной работе</t>
  </si>
  <si>
    <t xml:space="preserve">   МУ "ЦБЭО"</t>
  </si>
  <si>
    <t xml:space="preserve">   Комитет финансов</t>
  </si>
  <si>
    <t xml:space="preserve">   Управление жилищно-коммунального хозяйства</t>
  </si>
  <si>
    <t xml:space="preserve">   МУ "Управление капитального строительства"</t>
  </si>
  <si>
    <t xml:space="preserve">   Административная комиссия</t>
  </si>
  <si>
    <t xml:space="preserve">   Управление по кадрам и делопроизводству</t>
  </si>
  <si>
    <t xml:space="preserve">   Отдел ЗАГС</t>
  </si>
  <si>
    <t xml:space="preserve">   Архивный отдел</t>
  </si>
  <si>
    <t xml:space="preserve">   Отдел материально технического обеспечения</t>
  </si>
  <si>
    <t xml:space="preserve">   Отдел информатизации</t>
  </si>
  <si>
    <t xml:space="preserve">   МКУ "Управление материально-технического обеспечения"</t>
  </si>
  <si>
    <t xml:space="preserve">   Отдел муниципального заказа</t>
  </si>
  <si>
    <t xml:space="preserve">   Управление по социальным вопросам</t>
  </si>
  <si>
    <t xml:space="preserve">   Управление образования</t>
  </si>
  <si>
    <t xml:space="preserve">   Комиссия по делам несовершеннолетних</t>
  </si>
  <si>
    <t xml:space="preserve">   Отдел по осуществлению опеки и попечительства</t>
  </si>
  <si>
    <t xml:space="preserve">Код направления субъекта бюджетного планирования  </t>
  </si>
  <si>
    <t>Код</t>
  </si>
  <si>
    <t>Наименование субъекта бюджетного планирования</t>
  </si>
  <si>
    <t xml:space="preserve">Приложение  1 к Порядку </t>
  </si>
  <si>
    <t xml:space="preserve">Приложение 5 к Порядку </t>
  </si>
  <si>
    <t xml:space="preserve">Приложение 6 к Порядку </t>
  </si>
  <si>
    <t>ОПЛАТА ТРУДА И НАЧИСЛЕНИЯ НА ОПЛАТУ ТРУДА</t>
  </si>
  <si>
    <t>КОММУНАЛЬНЫЕ УСЛУГИ И УСЛУГИ ПО СОДЕРЖАНИЮ ЗДАНИЙ</t>
  </si>
  <si>
    <t>Услуги связи</t>
  </si>
  <si>
    <t>Услуги местной (абонентская)  связи</t>
  </si>
  <si>
    <t>Услуги междугородней связи</t>
  </si>
  <si>
    <t>Приложить расшифровку с обоснованием стоимости и объема</t>
  </si>
  <si>
    <t>Коммунальные услуги</t>
  </si>
  <si>
    <t>Услуги по содержанию имущества</t>
  </si>
  <si>
    <t>Тех. обслуживание электрооборудования (материалы)</t>
  </si>
  <si>
    <t>Тех. обслуживание ЦТП</t>
  </si>
  <si>
    <t>Техобслуживание и ремонт вентиляции</t>
  </si>
  <si>
    <t>Услуги по содержанию оргтехники</t>
  </si>
  <si>
    <t>Заправка картриджей</t>
  </si>
  <si>
    <t>Услуги по разработке и созданию сайта</t>
  </si>
  <si>
    <t>Услуги по содержанию оборудования</t>
  </si>
  <si>
    <t>Запасные части к оборудованию</t>
  </si>
  <si>
    <t>РАСХОДЫ НА ПРИОБЕТЕНИЕ АВТОТРАНСПОРТНЫХ УСЛУГ И СОДЕРЖАНИЕ АВТОТРАНСПОРТА</t>
  </si>
  <si>
    <t>Приобретение транспортных  услуг</t>
  </si>
  <si>
    <t>Оплата расходов за наем транспорта (по разовым заявкам)</t>
  </si>
  <si>
    <t>Оплата горюче - смазочных материалов</t>
  </si>
  <si>
    <t>Оплата агентского вознаграждения за приобретение ГСМ</t>
  </si>
  <si>
    <t>Прочие расходы на автотранспорт</t>
  </si>
  <si>
    <t xml:space="preserve">Тех. осмотры, тех. обслуживание и ремонт автотранспорта </t>
  </si>
  <si>
    <t>Обязательное страхование гражданской ответственности владельцев транспортных средств</t>
  </si>
  <si>
    <t>Приобретение аптечек для оснащения автомобилей</t>
  </si>
  <si>
    <t>ПРИОБРЕТЕНИЕ МАТЕРИАЛЬНЫХ ЗАПАСОВ</t>
  </si>
  <si>
    <t>Медикаменты</t>
  </si>
  <si>
    <t>Прочие медикаменты</t>
  </si>
  <si>
    <t>Быстроизнашивающийся мягкий инвентарь</t>
  </si>
  <si>
    <t>Одежда и обувь</t>
  </si>
  <si>
    <t>Прочий мягкий и быстроизнашивающийся мягкий инвентарь</t>
  </si>
  <si>
    <t>Прочие расходные материалы и предметы снабжения</t>
  </si>
  <si>
    <t>Малоценная мебель, инвентарь, инструменты и т.п.</t>
  </si>
  <si>
    <t>Химические реагенты для водоподготовки бассейна</t>
  </si>
  <si>
    <t>ПРОЧИЕ РАСХОДЫ</t>
  </si>
  <si>
    <t>Командировки и служебные разъезды</t>
  </si>
  <si>
    <t>Курсы повышения квалификации, семинары</t>
  </si>
  <si>
    <t>Налоговые и прочие платежи</t>
  </si>
  <si>
    <t xml:space="preserve">Уплата членских взносов </t>
  </si>
  <si>
    <t>Приобретение периодических и печатных изданий</t>
  </si>
  <si>
    <t>Приобретение методической литературы</t>
  </si>
  <si>
    <t>Планируется только учреждениями, имеющими библиотеки.  Приложить расшифровку с обоснованием стоимости и объема</t>
  </si>
  <si>
    <t>Прочие расходы на ФО, не учтенные выше</t>
  </si>
  <si>
    <t>Дополнительное пенсионное обеспечение муниципальных служащих</t>
  </si>
  <si>
    <t>Представительские расходы</t>
  </si>
  <si>
    <t>Планируется по установленному нормативу</t>
  </si>
  <si>
    <t>Награды, премии, почетные грамоты</t>
  </si>
  <si>
    <t>Приобретение основных средств</t>
  </si>
  <si>
    <t>Софинансирование окружных программ</t>
  </si>
  <si>
    <t>Резервный фонд</t>
  </si>
  <si>
    <t>Муниципальный долг</t>
  </si>
  <si>
    <t>Рассчитываются в соответствии с действующим законодательством, с применением регрессивной шкалы отчислений (взносов)</t>
  </si>
  <si>
    <t xml:space="preserve">Методика расчета </t>
  </si>
  <si>
    <t>155.09.00</t>
  </si>
  <si>
    <t xml:space="preserve">   Отдел здравоохранения</t>
  </si>
  <si>
    <t xml:space="preserve">   Дума города</t>
  </si>
  <si>
    <t xml:space="preserve">   Контрольно-счетная палата </t>
  </si>
  <si>
    <t>Выплата денежной компенсации за наем (поднаем) жилых помещений</t>
  </si>
  <si>
    <t>135.09.00</t>
  </si>
  <si>
    <t>Приобретение и внедрение специализированного программного обеспечения</t>
  </si>
  <si>
    <t>Расходы на страхование связанные с муниципальной службой</t>
  </si>
  <si>
    <t>Компенсация расходов на оплату стоимости проезда и провоза багажа к месту использования отпуска и обратно</t>
  </si>
  <si>
    <t>Планировать совокупно в разрезе  0,2% от объема средств приходящихся на оплату труда с начислениями</t>
  </si>
  <si>
    <t xml:space="preserve">Приложить расшифровку с указанием доли софинансирования (%) и объема окружных средств, доведенных (планируемых к доведению) на очередной финансовый год и плановый период </t>
  </si>
  <si>
    <t>Из расчета 20 000 рублей в год на 1 учреждение</t>
  </si>
  <si>
    <t xml:space="preserve">   Сектор ВУС</t>
  </si>
  <si>
    <t xml:space="preserve">   Управление экономики </t>
  </si>
  <si>
    <t xml:space="preserve">   Управление культуры, спорта и молодежной политики</t>
  </si>
  <si>
    <t>Расчетный размер</t>
  </si>
  <si>
    <t>№ п/п</t>
  </si>
  <si>
    <t>Наименование ОМС (или структурного подразделения администации города)</t>
  </si>
  <si>
    <t>Рз</t>
  </si>
  <si>
    <t>Прз</t>
  </si>
  <si>
    <t>Функциональные признаки</t>
  </si>
  <si>
    <t>Группа должности</t>
  </si>
  <si>
    <t>Наименование должности</t>
  </si>
  <si>
    <t>Категория должности работника (муниципальная /немуниципальная)</t>
  </si>
  <si>
    <t>Оклад на 1 штатную единицу</t>
  </si>
  <si>
    <t>Месячный окладный фонд с учетом плановой численности</t>
  </si>
  <si>
    <t xml:space="preserve">Ежемесячная надбавка к должностному окладу за классный чин </t>
  </si>
  <si>
    <t xml:space="preserve">Ежемесячная надбавка к должностному окладу за выслугу лет </t>
  </si>
  <si>
    <t xml:space="preserve">Ежемесячная надбавка к должностному окладу за особые условия муниципальной службы </t>
  </si>
  <si>
    <t>Ежемесячная процентная надбавки ка должностному окладу за работу со сведениями, составляющими государственную тайну</t>
  </si>
  <si>
    <t xml:space="preserve">Ежемесячная (персональная) выплата за сложность, напряженность и высокие достижения в работе </t>
  </si>
  <si>
    <t>Ежемесячное денежное поощрение (текущая премия)</t>
  </si>
  <si>
    <t>Районный коэффициент</t>
  </si>
  <si>
    <t>Северная надбавка</t>
  </si>
  <si>
    <t>Месячный фонд на 1 ед.</t>
  </si>
  <si>
    <t>Месячный фонд на с учетом плановой численности</t>
  </si>
  <si>
    <t>Премия по результатам работы за квартал, год на 1 единицу</t>
  </si>
  <si>
    <t>Премия по результатам работы за квартал, год с учетом плановой численности</t>
  </si>
  <si>
    <t>Единовременная выплата при предоставлении ежегодного оплачиваемого отпуска на 1 единицу</t>
  </si>
  <si>
    <t>Единовременная выплата при предоставлении ежегодного оплачиваемого отпуска с учетом плановой численности</t>
  </si>
  <si>
    <t>ИТОГО по ст.211  в год на 1 единицу</t>
  </si>
  <si>
    <t>ИТОГО в год по ст. 211 с учетом плановой численности</t>
  </si>
  <si>
    <t>Начисления на оплату труда на единицу ст.213</t>
  </si>
  <si>
    <t>Начисления на оплату труда с учетом плановой численностист.213</t>
  </si>
  <si>
    <t>ВСЕГО на 1 единицу</t>
  </si>
  <si>
    <t>ВСЕГО с сучетом плановой численности</t>
  </si>
  <si>
    <t>Размер годовой (в рублях) на 1 ед.</t>
  </si>
  <si>
    <t>Размер месячный</t>
  </si>
  <si>
    <t>Размер годовой (в окладах) на 1 ед.</t>
  </si>
  <si>
    <t>Размер мах по Решению Думы Покачи на 1 ед.</t>
  </si>
  <si>
    <t>%</t>
  </si>
  <si>
    <t>Сумма</t>
  </si>
  <si>
    <t xml:space="preserve">сумма с учетом регресса </t>
  </si>
  <si>
    <t>сумма</t>
  </si>
  <si>
    <t>ПРИМЕР ДЛЯ ЗАПОЛНЕНИЯ</t>
  </si>
  <si>
    <t>руководитель</t>
  </si>
  <si>
    <t>высшая</t>
  </si>
  <si>
    <t>Начальник управления</t>
  </si>
  <si>
    <t>муниципальная</t>
  </si>
  <si>
    <t xml:space="preserve"> И Т О Г О</t>
  </si>
  <si>
    <t>Заполнять только столбцы, выделенные цветом!!!</t>
  </si>
  <si>
    <t>Формулы не трогать!!!</t>
  </si>
  <si>
    <t>_______________________________________________________</t>
  </si>
  <si>
    <t>(наименование учреждения)</t>
  </si>
  <si>
    <t>Нименование должности</t>
  </si>
  <si>
    <t>Должностной оклад на 1 единицу</t>
  </si>
  <si>
    <t>Выплата за интенсивность и высокие результаты 1 единицу</t>
  </si>
  <si>
    <t>Ночные на 1 единицу</t>
  </si>
  <si>
    <t>РК 1 единицу</t>
  </si>
  <si>
    <t>С.Н на 1 единицу</t>
  </si>
  <si>
    <t>ФОТ в месяц на 1 единицу</t>
  </si>
  <si>
    <t>Годовой фонд оплаты труда на плановую численность</t>
  </si>
  <si>
    <t>ВСЕГО годовой фонд оплаты труда на плановую численность</t>
  </si>
  <si>
    <t>Итого по учреждению</t>
  </si>
  <si>
    <t xml:space="preserve"> </t>
  </si>
  <si>
    <t xml:space="preserve">Приложение  3 к Порядку </t>
  </si>
  <si>
    <t>РАСХОДЫ</t>
  </si>
  <si>
    <t>на выполнение муниципального задания</t>
  </si>
  <si>
    <t>(наименование структурного подразделения администрации города)</t>
  </si>
  <si>
    <t xml:space="preserve">ВСЕГО по СБП </t>
  </si>
  <si>
    <t xml:space="preserve">в том числе в разрезе учреждений </t>
  </si>
  <si>
    <t xml:space="preserve">СубКОСГУ </t>
  </si>
  <si>
    <t>Итого по муниципальной услуге 1.</t>
  </si>
  <si>
    <t>1.Муниципальная услуга (наименование)</t>
  </si>
  <si>
    <t>2.Муниципальная услуга (наименование)</t>
  </si>
  <si>
    <t>Итого по муниципальной услуге 2.</t>
  </si>
  <si>
    <t>Наименование вопроса местного значения ______________________________________________________________________________________________</t>
  </si>
  <si>
    <t>133.23.00</t>
  </si>
  <si>
    <t xml:space="preserve">   МКУ "Единая дежурно - диспетчерская служба"</t>
  </si>
  <si>
    <t xml:space="preserve">  Отдел муниципального контроля</t>
  </si>
  <si>
    <t xml:space="preserve">  Комитет по управлению муниципальным имуществом</t>
  </si>
  <si>
    <t xml:space="preserve">   Отдел архитектуры и градостроительства</t>
  </si>
  <si>
    <t>Приложение 4 к Порядку</t>
  </si>
  <si>
    <t>Планируется в соответствии с заключенными договорами на текущий финансовый год</t>
  </si>
  <si>
    <t>Планируется с учетом графика периодичности (приложить подтверждающие документы по последней поверке) с учетом тарифов обслуживающей организации</t>
  </si>
  <si>
    <t>Приложить расшифровку с обоснованием стоимости и объема.
При наличии аналогичных расходов в текущем году планировать по договору текущего года</t>
  </si>
  <si>
    <t>Планировать только на имущество, приобретенное за счет бюджетных средств (без учета внебюджетной деятельности)</t>
  </si>
  <si>
    <t xml:space="preserve">По показателям текущего года, но не более объема, установленного БК РФ </t>
  </si>
  <si>
    <t>цена за единицу</t>
  </si>
  <si>
    <t>Объем расходов, исходя из норматива стоимости муниципальной услуги и объема по проекту муниципального задания</t>
  </si>
  <si>
    <t xml:space="preserve">3. Расходы на содержание недвижимого имущества и особо ценного движимого имущества
</t>
  </si>
  <si>
    <t>в том числе по СубКОСГУ</t>
  </si>
  <si>
    <t>Итого на содержание</t>
  </si>
  <si>
    <t>в разрезе по СубКОСГУ</t>
  </si>
  <si>
    <t>Наименовоние услуги</t>
  </si>
  <si>
    <t>Количество оказанных услуг</t>
  </si>
  <si>
    <t>Доход, полученный за оказанные услуги</t>
  </si>
  <si>
    <t xml:space="preserve">Итого </t>
  </si>
  <si>
    <t>оценка текущего  года</t>
  </si>
  <si>
    <t>очередной год</t>
  </si>
  <si>
    <t>первый год планового периода</t>
  </si>
  <si>
    <t>второй год планового периода</t>
  </si>
  <si>
    <t xml:space="preserve">на очередной финансовый год </t>
  </si>
  <si>
    <t>план на очередной год</t>
  </si>
  <si>
    <t>Приложение 7 к Порядку</t>
  </si>
  <si>
    <t>Наименование учреждения __________________________________________________</t>
  </si>
  <si>
    <t>(в рублях)</t>
  </si>
  <si>
    <t xml:space="preserve">Приложение 9 к Порядку </t>
  </si>
  <si>
    <t>ФОТ в месяц на плановую  численность</t>
  </si>
  <si>
    <t xml:space="preserve">Годовой фонд оплаты труда на 1 единицу </t>
  </si>
  <si>
    <t>Размер месячного фонда оплаты труда</t>
  </si>
  <si>
    <t>Начисления на оплату труда на плановую численность</t>
  </si>
  <si>
    <t>факт за отчетный год</t>
  </si>
  <si>
    <t>Оценка поступлений по приносящей доход деятельности (в том числе от сдачи в аренду имущества)</t>
  </si>
  <si>
    <t xml:space="preserve">Планируется по среднегодовым расходам, рассчитанных исходя из фактических расходов за три предыдущих года </t>
  </si>
  <si>
    <t>по субъекту бюджетного планирования ____________________________________________________________________________________________</t>
  </si>
  <si>
    <t>Расчет фонда оплаты труда и начисления на оплату труда работников  органов местного самоуправления и казенных учреждений на очередной финансовый год и плановый период</t>
  </si>
  <si>
    <t xml:space="preserve">Приложение  2 к Порядку </t>
  </si>
  <si>
    <t>ГАРАНТИИ И КОМПЕНСАЦИИ РАБОТНИКАМ</t>
  </si>
  <si>
    <t>Планировать из расчета 3 000,00 рублей на учреждение в год</t>
  </si>
  <si>
    <t>Методика расчета плановых бюджетных ассигнований 
на очередной финансовый год</t>
  </si>
  <si>
    <t>Прочие расходные материалы  (бланки и др., расходные к оргтехнике и прочие расходные материалы)</t>
  </si>
  <si>
    <t>Пояснение причин в случае отклонение менее 90% и более 110% очередного года к оценке текущего года</t>
  </si>
  <si>
    <t>к порядку</t>
  </si>
  <si>
    <t xml:space="preserve">Доплата до МРОТ </t>
  </si>
  <si>
    <t>Доплата до МРОТ  ______________рублей (указать размер)</t>
  </si>
  <si>
    <t>ВСЕГО годовой фонд оплаты труда на 1 шт.ед</t>
  </si>
  <si>
    <t>Начисления на оплату труда на 1 шт.ед.</t>
  </si>
  <si>
    <t>ВСЕГО расходов на плановую численность</t>
  </si>
  <si>
    <t>Всего расходов на 1 шт.ед.</t>
  </si>
  <si>
    <t>средний</t>
  </si>
  <si>
    <t>____рублей (указать размер)</t>
  </si>
  <si>
    <t>Выплата за вредные или опасные условия труда (по итогам специальной оценки)</t>
  </si>
  <si>
    <t>Расчет фонда оплаты труда и начисления на оплату труда работников  казенного учреждения на очередной финансовый год и на плановый период</t>
  </si>
  <si>
    <t>Премиальная выплата по итогам работы за месяц 1 единицу</t>
  </si>
  <si>
    <t xml:space="preserve">Доплаты водителям </t>
  </si>
  <si>
    <t xml:space="preserve">В соответствии с установленными нормативами на обеспечение сотовой связью(по утвержденному списку пользователей услугами сотовой связи в администрации города Покачи, в Думе города Покачи) </t>
  </si>
  <si>
    <t>Иные расходы в рамках программных и непрограммных направлений расходов, не учтенные выше</t>
  </si>
  <si>
    <t xml:space="preserve">Примечание: по согласованию с руководителем финансового органа планирование расходов по отдельным направлениям расходов может осуществляться с отклонением от настоящей методики. При этом прикладываются документы, обосновывающие заявленные финансовые объемы. </t>
  </si>
  <si>
    <t>КС</t>
  </si>
  <si>
    <t>Приложение 8</t>
  </si>
  <si>
    <t>Наименование подпрограммы "_______________________"</t>
  </si>
  <si>
    <t>Наименование основного мероприятия</t>
  </si>
  <si>
    <t>ИТОГО по подпрограмме</t>
  </si>
  <si>
    <t>ВСЕГО ПО ПРОГРАММЕ</t>
  </si>
  <si>
    <t>ФОТ в месяц с учетом плановой  численности</t>
  </si>
  <si>
    <t>ВСЕГО годовой фонд оплаты труда на 1 шт.ед.</t>
  </si>
  <si>
    <t xml:space="preserve">ВСЕГО расходов </t>
  </si>
  <si>
    <t xml:space="preserve">Приложение  3.1 к Порядку </t>
  </si>
  <si>
    <t xml:space="preserve">Выплата за интенсивность и высокие результаты работы
</t>
  </si>
  <si>
    <t xml:space="preserve">Выслуга лет </t>
  </si>
  <si>
    <t xml:space="preserve">РК </t>
  </si>
  <si>
    <t xml:space="preserve">С.Н </t>
  </si>
  <si>
    <t xml:space="preserve">За работу в ночное время
</t>
  </si>
  <si>
    <t xml:space="preserve">Выплата за работу с вредными и (или) опасными условиями труда
</t>
  </si>
  <si>
    <t xml:space="preserve">
Премиальная выплата по результатам работы за месяц
</t>
  </si>
  <si>
    <t>Выплата за выслугу лет на 1 единицу</t>
  </si>
  <si>
    <r>
      <t xml:space="preserve">В части абонентской платы планировать:
Количество телефонов * Тариф 
</t>
    </r>
    <r>
      <rPr>
        <i/>
        <sz val="10"/>
        <rFont val="Times New Roman"/>
        <family val="1"/>
        <charset val="204"/>
      </rPr>
      <t>(тариф применять по заключенным договорам на текущий финансовый год)</t>
    </r>
  </si>
  <si>
    <t xml:space="preserve">Расходы на междугородние телефонные переговоры планировать в размере, не более 15% от величины годовой стоимости абонентской платы. </t>
  </si>
  <si>
    <t>Планируется по среднему фактическому потреблению за три последних года или в соответствии с заключенными договорами на текущий финансовый год</t>
  </si>
  <si>
    <t>Планировать из расчета: 25 руб. на одно письмо; за пользование почтовым абонентским ящиком  - по тарифам, согласно заключенным договорам на текущий финансовый год</t>
  </si>
  <si>
    <t>Планируется по среднему объему потребления, рассчитанному исходя из фактического потребления за три предыдущих года с учетом тарифа, утвержденного РСТ по ХМАО - Югре на очередной финансовый год</t>
  </si>
  <si>
    <t>Оплата наружного освещения</t>
  </si>
  <si>
    <t>Планируется по среднему объему потребления, рассчитанному исходя из фактического потребления за три предыдущих года с учетом тарифа, предусмотренного договором на текущий финансовый год</t>
  </si>
  <si>
    <t>Оплата информационных услуг за приобретение ГСМ</t>
  </si>
  <si>
    <t>Планировать при отсутствии Консультант+, доступа в Интернет. Приложить расшифровку с обоснованием стоимости и объема</t>
  </si>
  <si>
    <t>Планируется в соответствии с положением о дополнительном пенсионном обеспечении</t>
  </si>
  <si>
    <t>По расчетным показателям на основании действующих условий и договоров</t>
  </si>
  <si>
    <t>Техобслуживание инженерных систем здания</t>
  </si>
  <si>
    <t>Техобслуживание оборудования</t>
  </si>
  <si>
    <t>Годовой фонд оплаты труда на факт занят ставки</t>
  </si>
  <si>
    <t>Единовременная выплата на профилактику заболеваний 
(среднесписочная численнусть)</t>
  </si>
  <si>
    <t>Расчет фонда оплаты труда и начисления на оплату труда работников  учреждения на очередной финансовый год и на плановый период</t>
  </si>
  <si>
    <t>Коды бюджетной классификации</t>
  </si>
  <si>
    <t>Наименование учреждения</t>
  </si>
  <si>
    <t xml:space="preserve"> Объем муниципальных услуг (работ) по проекту муниципального задания</t>
  </si>
  <si>
    <t>Наменование муниципальной услуги (работы)</t>
  </si>
  <si>
    <t>Субъекты бюджетного планирования не планируют. Планирование осуществляет комитет финансов администрации города Покачи самостоятельно, в целом по муниципальным учреждениям города</t>
  </si>
  <si>
    <t xml:space="preserve">В соответствии с действующими Положениями об оплате труда в разрезе наименования должностей согласно штатному расписанию (на бумажном носителе с подписью руководителя и в электронном виде). </t>
  </si>
  <si>
    <t>Планировать по 1 121 руб. в год на аптечку на 1 автомобиль</t>
  </si>
  <si>
    <t>Планировать по 1 121  руб. в год на аптечку в учреждение (объект)</t>
  </si>
  <si>
    <t>Планировать из расчета 590 руб. в год на 1-го работника, которому необходима спец. одежда.
Планировать из расчета 590 руб.  на 1 комплект мягкого инвентаря на 1-го воспитанника детсада.
На остальной мягкий инвентарь приложить расшифровку.</t>
  </si>
  <si>
    <t>Планировать на 1 м.кв. убираемой площади объекта исходя из норматива:
- по сфере ДОШКОЛЬНОГО ОБРАЗОВАНИЯ: 40 руб.;
- по остальным сферам: 11 руб.</t>
  </si>
  <si>
    <t>Планировать из расчета 11 800 руб. в год на детсад; 76 512 руб. в год на Дельфин</t>
  </si>
  <si>
    <t xml:space="preserve">Планировать:
- по сфере ОБРАЗОВАНИЯ 80 руб. в год на 1-го среднесписочного работника (с учетом внешних совместителей) и воспитанника (обучающегося) в среднем за отчетный год;
- по остальным сферам: 590 руб.в год на 1-го среднесписочного работника (с учетом внешних совместителей) </t>
  </si>
  <si>
    <t>Планировать из расчета 1 233 рублей на 1-го среднесписочного работника (с учетом внешних совместителей) в среднем за отчетный год;</t>
  </si>
  <si>
    <t xml:space="preserve"> - Планируется из расчета штатной численности учреждения по стоимости на 1 штатную единицу (на начало начало текущего года) согласно договоров текущего года;
 - для водителей - по установленным тарифам на пред рейсовый и после рейсовый медосмотр;</t>
  </si>
  <si>
    <t>Штатная численность по состоянию на 01 апреля текущего года</t>
  </si>
  <si>
    <t>Среднесписочная численность (за 1 квартал текущего года) без внешних совместителей</t>
  </si>
  <si>
    <t xml:space="preserve">Фактически занятые ставки (за 1 квартал текущего года) </t>
  </si>
  <si>
    <t>Штатная численность на 1 апреля текущего года</t>
  </si>
  <si>
    <t>Обращение с твердыми коммунальными отходами</t>
  </si>
  <si>
    <t>Установка или замена  узлов, приборов учета тепла, воды, электроэнергии</t>
  </si>
  <si>
    <t>133.44.00</t>
  </si>
  <si>
    <t>133.29.00</t>
  </si>
  <si>
    <t>Испытание оборудования</t>
  </si>
  <si>
    <t>Расходы на оказание охранных услуг и эксплуатационное обслуживание технических средств охраны (ТСО)</t>
  </si>
  <si>
    <t>Расходы на физическую охрану</t>
  </si>
  <si>
    <t>178.17.00</t>
  </si>
  <si>
    <t>Оказание медицинских услуг</t>
  </si>
  <si>
    <t>на очередной финансовый год и на плановый период</t>
  </si>
  <si>
    <t>Объем расходов гр.13=
гр.10 *гр.11*гр.12</t>
  </si>
  <si>
    <t>13=10*11*12</t>
  </si>
  <si>
    <t>Итого по муниципальной услуге 2. (и т.д.)</t>
  </si>
  <si>
    <t>Итого по муниципальной работе 1.</t>
  </si>
  <si>
    <t>Итого по муниципальной работе  2 (и т.д.).</t>
  </si>
  <si>
    <t>ВСЕГО на муниципальное задание:</t>
  </si>
  <si>
    <t>Планировать из расчета 790 руб. на 1-го среднесписочного работника (с учетом внешних совместителей) в среднем за отчетный год;</t>
  </si>
  <si>
    <t>Планируется по среднему объему и средней периодичности, рассчитанным исходя из фактического потребления за три предыдущих года с учетом тарифа, предусмотренного договором на текущий финансовый год</t>
  </si>
  <si>
    <t>руб.</t>
  </si>
  <si>
    <t>Доплата до МРОТ</t>
  </si>
  <si>
    <t>Исполнитель Ф.И.О., тел.</t>
  </si>
  <si>
    <t>Руководитель учреждения Ф.И.О., подпись</t>
  </si>
  <si>
    <t>Оклад (должностной оклад)</t>
  </si>
  <si>
    <t xml:space="preserve">Надбавка за выслугу лет </t>
  </si>
  <si>
    <t>Текущая премия</t>
  </si>
  <si>
    <r>
      <t xml:space="preserve">Компенсационные выплаты </t>
    </r>
    <r>
      <rPr>
        <sz val="8"/>
        <rFont val="Times New Roman"/>
        <family val="1"/>
        <charset val="204"/>
      </rPr>
      <t>(доплаты за работу во вредных и (или) опасных условиях труда)</t>
    </r>
  </si>
  <si>
    <t>ФЗП в месяц на 1 шт.ед.</t>
  </si>
  <si>
    <t xml:space="preserve">Начисление на оплату труда </t>
  </si>
  <si>
    <t>КАТЕГОРИЯ РАБОТНИКОВ</t>
  </si>
  <si>
    <t>НАИМЕНОВАНИЕ ДОЛЖНОСТИ</t>
  </si>
  <si>
    <t xml:space="preserve">ЧИСЛЕННОСТЬ </t>
  </si>
  <si>
    <t>БАЗОВАЯ ЕДИНИЦА</t>
  </si>
  <si>
    <t>Тарифный коэффициент</t>
  </si>
  <si>
    <t>БАЗОВЫЙ ОКЛАДНЫЙ ФОНД</t>
  </si>
  <si>
    <t xml:space="preserve"> СТИМУЛИРУЮЩИЕ ВЫПЛАТЫ</t>
  </si>
  <si>
    <t>РАЙОННЫЙ КОЭФФИЦИЕНТ</t>
  </si>
  <si>
    <t>СЕВЕРНАЯ НАДБАВКА</t>
  </si>
  <si>
    <t xml:space="preserve">ИТОГО ФОТ В МЕСЯЦ на 1 ед </t>
  </si>
  <si>
    <t>МРОТ</t>
  </si>
  <si>
    <t>ИТОГО ФОТ В МЕСЯЦ на 1 ед с учетом МРОТ</t>
  </si>
  <si>
    <t>ИТОГО ФОТ В ГОД на фактич занятые ставки</t>
  </si>
  <si>
    <t>% (размер)</t>
  </si>
  <si>
    <t>Служащие</t>
  </si>
  <si>
    <t>Рабочие</t>
  </si>
  <si>
    <t>Руководитель 1 уровня</t>
  </si>
  <si>
    <t>Заведующий</t>
  </si>
  <si>
    <t>Руководитель 2 уровня</t>
  </si>
  <si>
    <t>Главный бухгалтер</t>
  </si>
  <si>
    <t>Заместитель заведующего  по учебно-воспитательной работе</t>
  </si>
  <si>
    <t>Заместитель заведующего  по административно-хозяйственной работе</t>
  </si>
  <si>
    <t>Руководитель 3 уровня</t>
  </si>
  <si>
    <t>Заведующий  столовой</t>
  </si>
  <si>
    <t>Специалисты</t>
  </si>
  <si>
    <t>Воспитатель</t>
  </si>
  <si>
    <t xml:space="preserve">Педагог-организатор                    </t>
  </si>
  <si>
    <t xml:space="preserve">Педагог дополнительного образования                </t>
  </si>
  <si>
    <t>Педагог-психолог</t>
  </si>
  <si>
    <t>Музыкальный руководитель</t>
  </si>
  <si>
    <t>Старший воспитатель</t>
  </si>
  <si>
    <t>Инструктор по физической культуре</t>
  </si>
  <si>
    <t>Учитель -логопед</t>
  </si>
  <si>
    <t>Прочие специалисты</t>
  </si>
  <si>
    <t>Инспектор по кадрам</t>
  </si>
  <si>
    <t>Юрисконсульт</t>
  </si>
  <si>
    <t>Бухгалтер</t>
  </si>
  <si>
    <t>Экономист</t>
  </si>
  <si>
    <t>Специалист по охране труда</t>
  </si>
  <si>
    <t>Секретарь руководителя</t>
  </si>
  <si>
    <t xml:space="preserve">Младший воспитатель </t>
  </si>
  <si>
    <t>Повар</t>
  </si>
  <si>
    <t>Кухонный рабочий</t>
  </si>
  <si>
    <t>Машинист по стирке белья</t>
  </si>
  <si>
    <t>Кастелянша-швея</t>
  </si>
  <si>
    <t>Уборщик служебных помещений</t>
  </si>
  <si>
    <t>Итого</t>
  </si>
  <si>
    <t>ВСЕГО ПО УЧРЕЖДЕНИЮ</t>
  </si>
  <si>
    <t>Директор МАДОУ ЦРР-д/с__________________________________Шкрадюк Т.В.</t>
  </si>
  <si>
    <t>Исполнитель: Куйбида О.С.</t>
  </si>
  <si>
    <t>тел. 7-15-18</t>
  </si>
  <si>
    <t>руб. (два знака после запятой)</t>
  </si>
  <si>
    <t>ЧИСЛЕННОСТЬ</t>
  </si>
  <si>
    <t>Базовый коэффициент</t>
  </si>
  <si>
    <t>Надбавка на обеспечение книгоиздательской продукцией и периодическими изданиями</t>
  </si>
  <si>
    <t>ФОНД ДОЛЖНОСТНЫХ ОКЛАДОВ</t>
  </si>
  <si>
    <t>ФОТ в месяц на 1 шт.ед</t>
  </si>
  <si>
    <t xml:space="preserve">Доплата до МРОТ, руб. 
на 1 шт.ед.                       </t>
  </si>
  <si>
    <t>ИТОГО ФОТ В МЕСЯЦ с учетом МРОТ</t>
  </si>
  <si>
    <t xml:space="preserve">ВСЕГО РАСХОДОВ НА ОПЛАТУ ТРУДА </t>
  </si>
  <si>
    <t>Начисление на оплату труда 30,2%</t>
  </si>
  <si>
    <t>Среднегодовая зп</t>
  </si>
  <si>
    <t>размер</t>
  </si>
  <si>
    <t xml:space="preserve"> (размер)</t>
  </si>
  <si>
    <t>Руководитель</t>
  </si>
  <si>
    <t>Иной руководящий состав</t>
  </si>
  <si>
    <t xml:space="preserve">Специалисты </t>
  </si>
  <si>
    <t xml:space="preserve"> Рабочие</t>
  </si>
  <si>
    <t>ОКЛАД на 1 штатную единицу</t>
  </si>
  <si>
    <t>ВЫСЛУГА ЛЕТ</t>
  </si>
  <si>
    <t>СТИМУЛИРУЮЩИЕ ВЫПЛАТЫ</t>
  </si>
  <si>
    <t>Компенсационные выплаты</t>
  </si>
  <si>
    <t>ИТОГО ФОТ В МЕСЯЦ на 1 штатную единицу</t>
  </si>
  <si>
    <t>ДОПЛАТА ДО МРОТ</t>
  </si>
  <si>
    <t>ИТОГО ФОТ В ГОД на фактически занятые ставки</t>
  </si>
  <si>
    <t>Иные выплаты на среднесписочную числ-ть</t>
  </si>
  <si>
    <t>ВСЕГО РАСХОДОВ НА ОПЛАТУ ТРУДА на фактически занятые ставки</t>
  </si>
  <si>
    <t>Начисления на оплату труда факутически занятые ствки</t>
  </si>
  <si>
    <t xml:space="preserve"> Руководитель</t>
  </si>
  <si>
    <t xml:space="preserve"> Иной руководящий состав</t>
  </si>
  <si>
    <t xml:space="preserve"> Специалисты</t>
  </si>
  <si>
    <t xml:space="preserve">Приложение 3.3 к Порядку </t>
  </si>
  <si>
    <t xml:space="preserve">Приложение 3.4 к Порядку </t>
  </si>
  <si>
    <t xml:space="preserve">Приложение 3.5 к Порядку </t>
  </si>
  <si>
    <t xml:space="preserve">Приложение 3.6 к Порядку </t>
  </si>
  <si>
    <t>на финансовое обеспечение  выполнения муниципального задания муниципальными автономными учреждениями города Покачи</t>
  </si>
  <si>
    <t>Нормативные затраты на оказание единицы муниципальной услуги (работы) *</t>
  </si>
  <si>
    <t>Значения коэффициентов выравнивания, применяемых при расчете объема финансового обеспечения выполнения муниципального задания  **</t>
  </si>
  <si>
    <t>Примечание:</t>
  </si>
  <si>
    <t xml:space="preserve"> * - в соответствии с действующими нормативами, утвержденные постановлением администрации города Покачи</t>
  </si>
  <si>
    <t xml:space="preserve"> ** - согласно значениям, доведенным письмом комитета финансов адмиинистраци города Покачи </t>
  </si>
  <si>
    <t>Итого в год на факт занят ставки</t>
  </si>
  <si>
    <t xml:space="preserve">ПОВЫШАЮЩИЕ КОЭФФИЦИЕНТЫ К ОКЛАДУ </t>
  </si>
  <si>
    <t>8=6*7</t>
  </si>
  <si>
    <t>указать размер</t>
  </si>
  <si>
    <t>ФЗП в месяц на 1 шт.ед. с учетом МРОТ</t>
  </si>
  <si>
    <t>Материальная помощь на профилактику заболеваний на среднесписочную численность (2 оклада)</t>
  </si>
  <si>
    <t xml:space="preserve">Всего ФОТ в год </t>
  </si>
  <si>
    <t>Всего расходов в год с начислениями</t>
  </si>
  <si>
    <t>12=6*11</t>
  </si>
  <si>
    <t>10=(6+8)*9</t>
  </si>
  <si>
    <t>14=(6+8+10)*13</t>
  </si>
  <si>
    <t>16=(6+8+10)*15</t>
  </si>
  <si>
    <t>17=6+8+10+12+14+16</t>
  </si>
  <si>
    <t>19=17+18</t>
  </si>
  <si>
    <t>20=19*4*12мес</t>
  </si>
  <si>
    <t>21=6*5*2окл</t>
  </si>
  <si>
    <t>22=20+21</t>
  </si>
  <si>
    <t>25=22+24</t>
  </si>
  <si>
    <t>КОМПЕНСАЦИОННЫЕ ВЫПЛАТЫ</t>
  </si>
  <si>
    <t>выплаты работникам, занятым на работах с вредными и (или) опасными условиями труда</t>
  </si>
  <si>
    <t>выплаты за работу в условиях, отклоняющихся от нормальных</t>
  </si>
  <si>
    <t>работы в ночное время</t>
  </si>
  <si>
    <t>рублей</t>
  </si>
  <si>
    <t>ИНЫЕ ВЫПЛАТЫ на среднесписочную численность</t>
  </si>
  <si>
    <t>ВСЕГО ФОТ в год</t>
  </si>
  <si>
    <t>Начисления на оплату труда в год</t>
  </si>
  <si>
    <t>ВСЕГО расходов в год с начислениями</t>
  </si>
  <si>
    <t>ИТОГО ФОТ В МЕСЯЦ на 1 шт.ед. с учетом МРОТ</t>
  </si>
  <si>
    <r>
      <t>Расходы:
 - суточные в соответствии с установленным нормативом из расчета 2 суток на 1 командировку и 5 суток на 1 курсы повышения квалификации;
 -  на проезд в командировку (курсы повышения квалификации) планировать исходя из стоимости проезда: в г. Ханты – Мансийск  -</t>
    </r>
    <r>
      <rPr>
        <i/>
        <sz val="12"/>
        <color rgb="FFFF0000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2000,00руб. в одну сторону (автотранспорт); 
 - на проживание исходя из стоимости проживания: в г. Ханты – Мансийск  - 4 485 руб.;  
 - оплата курсов не более 5 610 рублей
 - на командировочные расходы планировать 2% от штатной численности на начало текущего, но не менее 1 человека в год (для ОМС - планировать исходя из факта текущего финансового года в пределах установленного норматива на содержание ОМС)
 - на курсы повышения квалификации планировать 3% от штатной численности на 01 января текущего года, но не менее 1 человека в год (для ОМС - планировать исходя из факта текущего финансового года в пределах установленного норматива на содержание ОМС)</t>
    </r>
  </si>
  <si>
    <t>Раздел 1. РАСХОДЫ НА ФИНАНСОВОЕ ОБЕСПЕЧЕНИЕ ВЫПОЛНЕНИЯ МУНИЦИПАЛЬНОГО ЗАДАНИЯ МУНИЦИПАЛЬНЫМИ АВТОНОМНЫМИ УЧРЕЖДЕНИЯМИ</t>
  </si>
  <si>
    <t>Раздел 2. РАСХОДЫ НА ФИНАНСОВОЕ ОБЕСПЕЧЕНИЕ ДЕЯТЕЛЬНОСТИ МУНИЦИПАЛЬНЫХ КАЗЕННЫХ УЧРЕЖДЕНИЙ И ОМСУ</t>
  </si>
  <si>
    <t>Раздел 3. РАСХОДЫ НЕ ОТНОСЯЩИЕСЯ К РАЗДЕЛУ 1</t>
  </si>
  <si>
    <t>Расчет и/или пояснения</t>
  </si>
  <si>
    <t>№ приложения (подтверждающий документ: договор или КП)</t>
  </si>
  <si>
    <t xml:space="preserve">Приложение 10 к Порядку </t>
  </si>
  <si>
    <t>Пояснительная записка к расчету плановых бюджетных ассигнований (пример)
на очередной финансовый год</t>
  </si>
  <si>
    <t>Наименование подпрограммы "_________________________"</t>
  </si>
  <si>
    <t>расходов на реализацию муниципальной программы ___________________________________________</t>
  </si>
  <si>
    <t>по субъекту бюджетного планирования _______________________________________</t>
  </si>
  <si>
    <t>ИТОГО по структурному элементу ( основному  мероприятию)</t>
  </si>
  <si>
    <t>Наименование</t>
  </si>
  <si>
    <t>101</t>
  </si>
  <si>
    <t>102</t>
  </si>
  <si>
    <t xml:space="preserve">   Руководство (заместители главы администрации города Покачи и пресс-секретарь)</t>
  </si>
  <si>
    <t>104</t>
  </si>
  <si>
    <t xml:space="preserve">  Сектор ВУС</t>
  </si>
  <si>
    <t>105</t>
  </si>
  <si>
    <t>106</t>
  </si>
  <si>
    <t>Сектор специальных мероприятий</t>
  </si>
  <si>
    <t>112</t>
  </si>
  <si>
    <t xml:space="preserve">   Комитет по управлению муниципальным имуществом</t>
  </si>
  <si>
    <t>201</t>
  </si>
  <si>
    <t>202</t>
  </si>
  <si>
    <t>203</t>
  </si>
  <si>
    <t>301</t>
  </si>
  <si>
    <t>302</t>
  </si>
  <si>
    <t>303</t>
  </si>
  <si>
    <t>305</t>
  </si>
  <si>
    <t>310</t>
  </si>
  <si>
    <t>304</t>
  </si>
  <si>
    <t>401</t>
  </si>
  <si>
    <t xml:space="preserve">   Управление экономики</t>
  </si>
  <si>
    <t>402</t>
  </si>
  <si>
    <t>408</t>
  </si>
  <si>
    <t>410</t>
  </si>
  <si>
    <t>411</t>
  </si>
  <si>
    <t>Отдел муниципального контроля</t>
  </si>
  <si>
    <t>403</t>
  </si>
  <si>
    <t>409</t>
  </si>
  <si>
    <t>601</t>
  </si>
  <si>
    <t xml:space="preserve">   Отдел по социальным вопросам и связям с общественностью</t>
  </si>
  <si>
    <t>603</t>
  </si>
  <si>
    <t>604</t>
  </si>
  <si>
    <t>605</t>
  </si>
  <si>
    <t>Отдел по осуществлению деятельности муниципальной комиссии по делам несовершеннолетних и защите их прав администрации города Покачи</t>
  </si>
  <si>
    <t>606</t>
  </si>
  <si>
    <t xml:space="preserve">   Отдел опеки и попечительства</t>
  </si>
  <si>
    <t>701</t>
  </si>
  <si>
    <t xml:space="preserve"> Дума города</t>
  </si>
  <si>
    <t>702</t>
  </si>
  <si>
    <t xml:space="preserve"> Контрольно-счетная палата </t>
  </si>
  <si>
    <t>Приложение к приказу 
комитета финансов 
администрации города Покачи 
от 06.05.2022 №20</t>
  </si>
  <si>
    <t>Расчет фонда оплаты труда работников учреждений средств массовой информации  на очередной финансовый год и на плановый период за счет средств местного бюджета</t>
  </si>
  <si>
    <t>Расчет годового фонда оплаты труда по муниципальным дошкольным образовательным учреждениям города за счет средств местного бюджета на очередной финансовый год и на плановый период</t>
  </si>
  <si>
    <t>Расчет годового фонда оплаты труда за счет средств местного бюджета учреждений дополнительного образования  на очередной финансовый год и на плановый период</t>
  </si>
  <si>
    <r>
      <t xml:space="preserve">Расчета фонда оплаты труда работников учреждений физической культуры и спорта за счет средств местного бюджета на очередной финансовый год и на плановый период
 по _______________________________ 
           </t>
    </r>
    <r>
      <rPr>
        <b/>
        <sz val="8"/>
        <color indexed="8"/>
        <rFont val="Times New Roman"/>
        <family val="1"/>
        <charset val="204"/>
      </rPr>
      <t>(наименование учреждения)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</si>
</sst>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000\.00\.00"/>
    <numFmt numFmtId="166" formatCode="#,##0.0"/>
    <numFmt numFmtId="167" formatCode="_-* #,##0.00_р_._-;\-* #,##0.00_р_._-;_-* \-??_р_._-;_-@_-"/>
    <numFmt numFmtId="168" formatCode="_-* #,##0.00_-;\-* #,##0.00_-;_-* &quot;-&quot;??_-;_-@_-"/>
    <numFmt numFmtId="169" formatCode="_(* #,##0.00_);_(* \(#,##0.00\);_(* &quot;-&quot;??_);_(@_)"/>
    <numFmt numFmtId="170" formatCode="#,##0.0_ ;\-#,##0.0\ "/>
    <numFmt numFmtId="171" formatCode="#,##0.00_р_."/>
    <numFmt numFmtId="172" formatCode="#,##0.000"/>
    <numFmt numFmtId="173" formatCode="#,##0.00_ ;\-#,##0.00\ "/>
  </numFmts>
  <fonts count="6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4"/>
      <color rgb="FFFF0000"/>
      <name val="Calibri"/>
      <family val="2"/>
      <charset val="204"/>
      <scheme val="minor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i/>
      <sz val="9"/>
      <name val="Arial"/>
      <family val="2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Bookman Old Style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Bookman Old Style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indexed="8"/>
      <name val="Bookman Old Style"/>
      <family val="1"/>
      <charset val="204"/>
    </font>
    <font>
      <b/>
      <sz val="11"/>
      <color indexed="8"/>
      <name val="Bookman Old Style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b/>
      <sz val="8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6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78">
    <xf numFmtId="0" fontId="0" fillId="0" borderId="0"/>
    <xf numFmtId="0" fontId="2" fillId="0" borderId="0"/>
    <xf numFmtId="0" fontId="10" fillId="0" borderId="0"/>
    <xf numFmtId="0" fontId="2" fillId="0" borderId="0"/>
    <xf numFmtId="0" fontId="24" fillId="0" borderId="0"/>
    <xf numFmtId="0" fontId="43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3" fillId="0" borderId="0"/>
    <xf numFmtId="0" fontId="43" fillId="0" borderId="0"/>
    <xf numFmtId="0" fontId="44" fillId="0" borderId="0"/>
    <xf numFmtId="0" fontId="44" fillId="0" borderId="0"/>
    <xf numFmtId="9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7" fontId="24" fillId="0" borderId="0"/>
    <xf numFmtId="164" fontId="2" fillId="0" borderId="0" applyFont="0" applyFill="0" applyBorder="0" applyAlignment="0" applyProtection="0"/>
    <xf numFmtId="164" fontId="44" fillId="0" borderId="0" applyFont="0" applyFill="0" applyBorder="0" applyAlignment="0" applyProtection="0"/>
    <xf numFmtId="0" fontId="2" fillId="0" borderId="0"/>
    <xf numFmtId="0" fontId="2" fillId="0" borderId="0"/>
    <xf numFmtId="0" fontId="44" fillId="0" borderId="0"/>
    <xf numFmtId="0" fontId="2" fillId="0" borderId="0"/>
    <xf numFmtId="0" fontId="1" fillId="0" borderId="0"/>
    <xf numFmtId="168" fontId="43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44" fillId="0" borderId="0" applyFont="0" applyFill="0" applyBorder="0" applyAlignment="0" applyProtection="0"/>
  </cellStyleXfs>
  <cellXfs count="524">
    <xf numFmtId="0" fontId="0" fillId="0" borderId="0" xfId="0"/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/>
    </xf>
    <xf numFmtId="4" fontId="0" fillId="0" borderId="0" xfId="0" applyNumberFormat="1" applyFill="1"/>
    <xf numFmtId="4" fontId="20" fillId="0" borderId="0" xfId="0" applyNumberFormat="1" applyFont="1" applyFill="1"/>
    <xf numFmtId="0" fontId="0" fillId="0" borderId="0" xfId="0" applyFill="1"/>
    <xf numFmtId="1" fontId="0" fillId="0" borderId="0" xfId="0" applyNumberFormat="1" applyFill="1" applyAlignment="1">
      <alignment horizontal="center"/>
    </xf>
    <xf numFmtId="0" fontId="2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4" fontId="21" fillId="0" borderId="1" xfId="0" applyNumberFormat="1" applyFont="1" applyFill="1" applyBorder="1"/>
    <xf numFmtId="4" fontId="20" fillId="0" borderId="1" xfId="0" applyNumberFormat="1" applyFont="1" applyFill="1" applyBorder="1"/>
    <xf numFmtId="0" fontId="25" fillId="0" borderId="1" xfId="0" applyFont="1" applyFill="1" applyBorder="1" applyAlignment="1">
      <alignment horizontal="center"/>
    </xf>
    <xf numFmtId="166" fontId="26" fillId="0" borderId="1" xfId="0" applyNumberFormat="1" applyFont="1" applyFill="1" applyBorder="1" applyAlignment="1">
      <alignment horizontal="center"/>
    </xf>
    <xf numFmtId="0" fontId="25" fillId="0" borderId="0" xfId="0" applyFont="1" applyFill="1"/>
    <xf numFmtId="4" fontId="28" fillId="0" borderId="0" xfId="3" applyNumberFormat="1" applyFont="1" applyFill="1"/>
    <xf numFmtId="4" fontId="29" fillId="0" borderId="0" xfId="3" applyNumberFormat="1" applyFont="1" applyFill="1"/>
    <xf numFmtId="4" fontId="28" fillId="0" borderId="0" xfId="3" applyNumberFormat="1" applyFont="1" applyFill="1" applyAlignment="1">
      <alignment horizontal="left"/>
    </xf>
    <xf numFmtId="4" fontId="29" fillId="0" borderId="0" xfId="3" applyNumberFormat="1" applyFont="1" applyFill="1" applyAlignment="1"/>
    <xf numFmtId="4" fontId="29" fillId="0" borderId="6" xfId="3" applyNumberFormat="1" applyFont="1" applyFill="1" applyBorder="1" applyAlignment="1"/>
    <xf numFmtId="4" fontId="29" fillId="0" borderId="0" xfId="3" applyNumberFormat="1" applyFont="1" applyFill="1" applyBorder="1" applyAlignment="1"/>
    <xf numFmtId="4" fontId="29" fillId="0" borderId="1" xfId="1" applyNumberFormat="1" applyFont="1" applyFill="1" applyBorder="1" applyAlignment="1">
      <alignment horizontal="center" vertical="center"/>
    </xf>
    <xf numFmtId="4" fontId="29" fillId="0" borderId="1" xfId="3" applyNumberFormat="1" applyFont="1" applyFill="1" applyBorder="1" applyAlignment="1">
      <alignment horizontal="center" vertical="center"/>
    </xf>
    <xf numFmtId="4" fontId="29" fillId="0" borderId="0" xfId="3" applyNumberFormat="1" applyFont="1" applyFill="1" applyAlignment="1">
      <alignment horizontal="left"/>
    </xf>
    <xf numFmtId="4" fontId="30" fillId="0" borderId="0" xfId="3" applyNumberFormat="1" applyFont="1" applyFill="1" applyAlignment="1">
      <alignment horizontal="left"/>
    </xf>
    <xf numFmtId="0" fontId="4" fillId="0" borderId="0" xfId="0" applyFont="1" applyAlignment="1">
      <alignment horizontal="center" vertical="top" wrapText="1"/>
    </xf>
    <xf numFmtId="0" fontId="3" fillId="0" borderId="6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14" fillId="0" borderId="0" xfId="2" applyFont="1" applyFill="1"/>
    <xf numFmtId="0" fontId="31" fillId="0" borderId="0" xfId="0" applyFont="1"/>
    <xf numFmtId="0" fontId="31" fillId="0" borderId="0" xfId="0" applyFont="1" applyAlignment="1">
      <alignment horizontal="right"/>
    </xf>
    <xf numFmtId="0" fontId="31" fillId="0" borderId="1" xfId="0" applyFont="1" applyBorder="1"/>
    <xf numFmtId="0" fontId="31" fillId="0" borderId="2" xfId="0" applyFont="1" applyBorder="1" applyAlignment="1">
      <alignment horizontal="right"/>
    </xf>
    <xf numFmtId="0" fontId="31" fillId="0" borderId="1" xfId="0" applyFont="1" applyBorder="1" applyAlignment="1">
      <alignment horizontal="right"/>
    </xf>
    <xf numFmtId="0" fontId="11" fillId="0" borderId="6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left" vertical="center"/>
    </xf>
    <xf numFmtId="0" fontId="31" fillId="0" borderId="0" xfId="0" applyFont="1" applyBorder="1"/>
    <xf numFmtId="0" fontId="33" fillId="0" borderId="6" xfId="0" applyFont="1" applyBorder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2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0" fontId="7" fillId="0" borderId="0" xfId="0" applyFont="1" applyFill="1" applyBorder="1" applyAlignment="1">
      <alignment horizontal="right" wrapText="1"/>
    </xf>
    <xf numFmtId="0" fontId="17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/>
    </xf>
    <xf numFmtId="165" fontId="36" fillId="0" borderId="1" xfId="2" applyNumberFormat="1" applyFont="1" applyFill="1" applyBorder="1" applyAlignment="1" applyProtection="1">
      <alignment vertical="center"/>
      <protection hidden="1"/>
    </xf>
    <xf numFmtId="0" fontId="36" fillId="0" borderId="1" xfId="2" applyNumberFormat="1" applyFont="1" applyFill="1" applyBorder="1" applyAlignment="1" applyProtection="1">
      <alignment vertical="center" wrapText="1"/>
      <protection hidden="1"/>
    </xf>
    <xf numFmtId="165" fontId="36" fillId="0" borderId="1" xfId="2" applyNumberFormat="1" applyFont="1" applyFill="1" applyBorder="1" applyAlignment="1" applyProtection="1">
      <protection hidden="1"/>
    </xf>
    <xf numFmtId="4" fontId="36" fillId="0" borderId="1" xfId="2" applyNumberFormat="1" applyFont="1" applyFill="1" applyBorder="1" applyAlignment="1">
      <alignment vertical="center" wrapText="1"/>
    </xf>
    <xf numFmtId="0" fontId="37" fillId="0" borderId="1" xfId="2" applyNumberFormat="1" applyFont="1" applyFill="1" applyBorder="1" applyAlignment="1" applyProtection="1">
      <alignment vertical="center" wrapText="1"/>
      <protection hidden="1"/>
    </xf>
    <xf numFmtId="165" fontId="36" fillId="0" borderId="1" xfId="2" applyNumberFormat="1" applyFont="1" applyFill="1" applyBorder="1" applyAlignment="1" applyProtection="1">
      <alignment horizontal="right" vertical="center"/>
      <protection hidden="1"/>
    </xf>
    <xf numFmtId="0" fontId="9" fillId="0" borderId="0" xfId="0" applyFont="1" applyFill="1" applyAlignment="1">
      <alignment horizontal="left" vertical="top"/>
    </xf>
    <xf numFmtId="0" fontId="31" fillId="2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vertical="center" wrapText="1"/>
    </xf>
    <xf numFmtId="2" fontId="31" fillId="0" borderId="1" xfId="0" applyNumberFormat="1" applyFont="1" applyBorder="1" applyAlignment="1">
      <alignment vertical="center" wrapText="1"/>
    </xf>
    <xf numFmtId="0" fontId="40" fillId="0" borderId="4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2" fontId="40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right" vertical="center" wrapText="1"/>
    </xf>
    <xf numFmtId="0" fontId="41" fillId="0" borderId="4" xfId="0" applyFont="1" applyBorder="1" applyAlignment="1">
      <alignment horizontal="right" vertical="center" wrapText="1"/>
    </xf>
    <xf numFmtId="0" fontId="41" fillId="0" borderId="4" xfId="0" applyFont="1" applyFill="1" applyBorder="1" applyAlignment="1">
      <alignment horizontal="right" vertical="center" wrapText="1"/>
    </xf>
    <xf numFmtId="0" fontId="31" fillId="0" borderId="4" xfId="0" applyFont="1" applyBorder="1" applyAlignment="1">
      <alignment horizontal="right" vertical="center"/>
    </xf>
    <xf numFmtId="0" fontId="31" fillId="0" borderId="1" xfId="0" applyFont="1" applyFill="1" applyBorder="1" applyAlignment="1">
      <alignment horizontal="left" vertical="center" wrapText="1"/>
    </xf>
    <xf numFmtId="4" fontId="31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right" vertical="center" wrapText="1"/>
    </xf>
    <xf numFmtId="0" fontId="31" fillId="0" borderId="1" xfId="0" applyFont="1" applyFill="1" applyBorder="1" applyAlignment="1">
      <alignment vertical="center" wrapText="1"/>
    </xf>
    <xf numFmtId="2" fontId="31" fillId="0" borderId="1" xfId="0" applyNumberFormat="1" applyFont="1" applyFill="1" applyBorder="1" applyAlignment="1">
      <alignment vertical="center" wrapText="1"/>
    </xf>
    <xf numFmtId="2" fontId="35" fillId="0" borderId="1" xfId="0" applyNumberFormat="1" applyFont="1" applyFill="1" applyBorder="1" applyAlignment="1">
      <alignment vertical="center" wrapText="1"/>
    </xf>
    <xf numFmtId="2" fontId="35" fillId="0" borderId="1" xfId="0" applyNumberFormat="1" applyFont="1" applyFill="1" applyBorder="1" applyAlignment="1">
      <alignment horizontal="center" vertical="center" wrapText="1"/>
    </xf>
    <xf numFmtId="165" fontId="38" fillId="0" borderId="1" xfId="1" applyNumberFormat="1" applyFont="1" applyFill="1" applyBorder="1" applyAlignment="1" applyProtection="1">
      <alignment wrapText="1"/>
      <protection hidden="1"/>
    </xf>
    <xf numFmtId="0" fontId="31" fillId="0" borderId="1" xfId="0" applyFont="1" applyBorder="1" applyAlignment="1">
      <alignment horizontal="center"/>
    </xf>
    <xf numFmtId="0" fontId="31" fillId="0" borderId="1" xfId="0" applyFont="1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166" fontId="21" fillId="0" borderId="0" xfId="0" applyNumberFormat="1" applyFont="1" applyFill="1" applyAlignment="1">
      <alignment horizontal="center"/>
    </xf>
    <xf numFmtId="164" fontId="0" fillId="0" borderId="0" xfId="0" applyNumberFormat="1" applyFill="1" applyBorder="1" applyAlignment="1">
      <alignment wrapText="1"/>
    </xf>
    <xf numFmtId="164" fontId="0" fillId="0" borderId="0" xfId="0" applyNumberFormat="1" applyFill="1" applyBorder="1" applyAlignment="1">
      <alignment horizontal="left" wrapText="1"/>
    </xf>
    <xf numFmtId="0" fontId="24" fillId="0" borderId="1" xfId="0" applyFon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0" fillId="0" borderId="1" xfId="0" applyFill="1" applyBorder="1"/>
    <xf numFmtId="166" fontId="21" fillId="0" borderId="1" xfId="0" applyNumberFormat="1" applyFon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27" fillId="0" borderId="0" xfId="0" applyFont="1" applyFill="1" applyBorder="1" applyAlignment="1"/>
    <xf numFmtId="1" fontId="20" fillId="0" borderId="1" xfId="0" applyNumberFormat="1" applyFont="1" applyFill="1" applyBorder="1" applyAlignment="1">
      <alignment vertical="center"/>
    </xf>
    <xf numFmtId="4" fontId="20" fillId="0" borderId="9" xfId="0" applyNumberFormat="1" applyFont="1" applyFill="1" applyBorder="1"/>
    <xf numFmtId="4" fontId="20" fillId="0" borderId="10" xfId="0" applyNumberFormat="1" applyFont="1" applyFill="1" applyBorder="1"/>
    <xf numFmtId="4" fontId="30" fillId="0" borderId="1" xfId="3" applyNumberFormat="1" applyFont="1" applyFill="1" applyBorder="1" applyAlignment="1">
      <alignment horizontal="center" vertical="center" wrapText="1"/>
    </xf>
    <xf numFmtId="4" fontId="29" fillId="0" borderId="1" xfId="3" applyNumberFormat="1" applyFont="1" applyFill="1" applyBorder="1" applyAlignment="1">
      <alignment horizontal="center" vertical="center" wrapText="1"/>
    </xf>
    <xf numFmtId="4" fontId="28" fillId="0" borderId="1" xfId="3" applyNumberFormat="1" applyFont="1" applyFill="1" applyBorder="1" applyAlignment="1">
      <alignment horizontal="center" vertical="center"/>
    </xf>
    <xf numFmtId="4" fontId="28" fillId="0" borderId="1" xfId="3" applyNumberFormat="1" applyFont="1" applyFill="1" applyBorder="1" applyAlignment="1">
      <alignment horizontal="center" vertical="center" wrapText="1"/>
    </xf>
    <xf numFmtId="4" fontId="30" fillId="0" borderId="1" xfId="3" applyNumberFormat="1" applyFont="1" applyFill="1" applyBorder="1" applyAlignment="1">
      <alignment horizontal="center" vertical="center"/>
    </xf>
    <xf numFmtId="4" fontId="28" fillId="0" borderId="1" xfId="3" applyNumberFormat="1" applyFont="1" applyFill="1" applyBorder="1" applyAlignment="1">
      <alignment horizontal="left" wrapText="1"/>
    </xf>
    <xf numFmtId="3" fontId="28" fillId="0" borderId="1" xfId="3" applyNumberFormat="1" applyFont="1" applyFill="1" applyBorder="1" applyAlignment="1">
      <alignment horizontal="center" vertical="center"/>
    </xf>
    <xf numFmtId="4" fontId="28" fillId="0" borderId="1" xfId="3" applyNumberFormat="1" applyFont="1" applyFill="1" applyBorder="1" applyAlignment="1">
      <alignment horizontal="left" vertical="center" wrapText="1"/>
    </xf>
    <xf numFmtId="4" fontId="30" fillId="0" borderId="1" xfId="3" applyNumberFormat="1" applyFont="1" applyFill="1" applyBorder="1" applyAlignment="1">
      <alignment horizontal="left" wrapText="1"/>
    </xf>
    <xf numFmtId="4" fontId="30" fillId="0" borderId="0" xfId="3" applyNumberFormat="1" applyFont="1" applyFill="1"/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12" fillId="0" borderId="0" xfId="2" applyFont="1" applyFill="1"/>
    <xf numFmtId="0" fontId="12" fillId="0" borderId="0" xfId="2" applyFont="1" applyFill="1" applyAlignment="1">
      <alignment wrapText="1"/>
    </xf>
    <xf numFmtId="0" fontId="12" fillId="0" borderId="0" xfId="2" applyFont="1" applyFill="1" applyAlignment="1">
      <alignment horizontal="right"/>
    </xf>
    <xf numFmtId="0" fontId="8" fillId="0" borderId="0" xfId="2" applyFont="1" applyFill="1" applyAlignment="1">
      <alignment horizontal="right"/>
    </xf>
    <xf numFmtId="0" fontId="15" fillId="0" borderId="0" xfId="2" applyFont="1" applyFill="1" applyAlignment="1">
      <alignment horizontal="center"/>
    </xf>
    <xf numFmtId="165" fontId="37" fillId="0" borderId="1" xfId="2" applyNumberFormat="1" applyFont="1" applyFill="1" applyBorder="1" applyAlignment="1" applyProtection="1">
      <alignment vertical="center"/>
      <protection hidden="1"/>
    </xf>
    <xf numFmtId="0" fontId="14" fillId="0" borderId="0" xfId="2" applyFont="1" applyFill="1" applyAlignment="1">
      <alignment vertical="center"/>
    </xf>
    <xf numFmtId="0" fontId="39" fillId="0" borderId="0" xfId="2" applyFont="1" applyFill="1" applyAlignment="1">
      <alignment vertical="center"/>
    </xf>
    <xf numFmtId="165" fontId="37" fillId="0" borderId="1" xfId="2" applyNumberFormat="1" applyFont="1" applyFill="1" applyBorder="1" applyAlignment="1" applyProtection="1">
      <protection hidden="1"/>
    </xf>
    <xf numFmtId="4" fontId="36" fillId="0" borderId="1" xfId="2" applyNumberFormat="1" applyFont="1" applyFill="1" applyBorder="1" applyAlignment="1">
      <alignment vertical="center"/>
    </xf>
    <xf numFmtId="0" fontId="39" fillId="0" borderId="0" xfId="2" applyFont="1" applyFill="1"/>
    <xf numFmtId="165" fontId="37" fillId="0" borderId="1" xfId="2" applyNumberFormat="1" applyFont="1" applyFill="1" applyBorder="1" applyAlignment="1" applyProtection="1">
      <alignment horizontal="right" vertical="center"/>
      <protection hidden="1"/>
    </xf>
    <xf numFmtId="0" fontId="3" fillId="0" borderId="1" xfId="0" applyFont="1" applyFill="1" applyBorder="1" applyAlignment="1">
      <alignment vertical="center" wrapText="1"/>
    </xf>
    <xf numFmtId="0" fontId="35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49" fontId="3" fillId="0" borderId="0" xfId="5" applyNumberFormat="1" applyFont="1" applyAlignment="1">
      <alignment horizontal="center"/>
    </xf>
    <xf numFmtId="0" fontId="3" fillId="0" borderId="0" xfId="5" applyFont="1" applyAlignment="1">
      <alignment horizontal="right" wrapText="1"/>
    </xf>
    <xf numFmtId="0" fontId="3" fillId="0" borderId="0" xfId="5" applyFont="1"/>
    <xf numFmtId="0" fontId="3" fillId="0" borderId="0" xfId="5" applyFont="1" applyAlignment="1">
      <alignment wrapText="1"/>
    </xf>
    <xf numFmtId="4" fontId="0" fillId="0" borderId="1" xfId="0" applyNumberFormat="1" applyFill="1" applyBorder="1" applyAlignment="1">
      <alignment horizontal="center" vertical="center" wrapText="1"/>
    </xf>
    <xf numFmtId="4" fontId="28" fillId="0" borderId="1" xfId="3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37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right" wrapText="1"/>
    </xf>
    <xf numFmtId="0" fontId="16" fillId="0" borderId="0" xfId="0" applyFont="1" applyFill="1" applyBorder="1" applyAlignment="1">
      <alignment horizontal="left" vertical="center"/>
    </xf>
    <xf numFmtId="0" fontId="31" fillId="0" borderId="1" xfId="0" applyFont="1" applyFill="1" applyBorder="1" applyAlignment="1">
      <alignment horizontal="right" vertical="center" wrapText="1"/>
    </xf>
    <xf numFmtId="0" fontId="37" fillId="0" borderId="1" xfId="2" applyNumberFormat="1" applyFont="1" applyFill="1" applyBorder="1" applyAlignment="1" applyProtection="1">
      <alignment wrapText="1"/>
      <protection hidden="1"/>
    </xf>
    <xf numFmtId="4" fontId="37" fillId="0" borderId="1" xfId="2" applyNumberFormat="1" applyFont="1" applyFill="1" applyBorder="1" applyAlignment="1">
      <alignment vertical="center" wrapText="1"/>
    </xf>
    <xf numFmtId="0" fontId="35" fillId="0" borderId="1" xfId="0" applyFont="1" applyFill="1" applyBorder="1" applyAlignment="1">
      <alignment horizontal="right" vertical="center" wrapText="1"/>
    </xf>
    <xf numFmtId="0" fontId="31" fillId="0" borderId="1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4" fontId="28" fillId="0" borderId="1" xfId="3" applyNumberFormat="1" applyFont="1" applyFill="1" applyBorder="1" applyAlignment="1">
      <alignment horizontal="center" vertical="center" wrapText="1"/>
    </xf>
    <xf numFmtId="4" fontId="30" fillId="0" borderId="1" xfId="3" applyNumberFormat="1" applyFont="1" applyFill="1" applyBorder="1" applyAlignment="1">
      <alignment horizontal="center"/>
    </xf>
    <xf numFmtId="4" fontId="45" fillId="0" borderId="12" xfId="3" applyNumberFormat="1" applyFont="1" applyFill="1" applyBorder="1" applyAlignment="1">
      <alignment horizontal="center" vertical="center"/>
    </xf>
    <xf numFmtId="4" fontId="30" fillId="0" borderId="0" xfId="3" applyNumberFormat="1" applyFont="1" applyFill="1" applyAlignment="1"/>
    <xf numFmtId="4" fontId="36" fillId="0" borderId="8" xfId="2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4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36" fillId="0" borderId="1" xfId="7" applyNumberFormat="1" applyFont="1" applyFill="1" applyBorder="1" applyAlignment="1">
      <alignment vertical="center" wrapText="1"/>
    </xf>
    <xf numFmtId="165" fontId="36" fillId="0" borderId="1" xfId="2" applyNumberFormat="1" applyFont="1" applyFill="1" applyBorder="1" applyAlignment="1" applyProtection="1">
      <alignment horizontal="right"/>
      <protection hidden="1"/>
    </xf>
    <xf numFmtId="0" fontId="3" fillId="0" borderId="0" xfId="0" applyFont="1" applyAlignment="1">
      <alignment horizontal="center" vertical="center" wrapText="1"/>
    </xf>
    <xf numFmtId="0" fontId="52" fillId="0" borderId="1" xfId="4" applyFont="1" applyBorder="1" applyAlignment="1">
      <alignment horizontal="center" vertical="center" wrapText="1"/>
    </xf>
    <xf numFmtId="0" fontId="12" fillId="0" borderId="0" xfId="35" applyFont="1"/>
    <xf numFmtId="0" fontId="34" fillId="0" borderId="0" xfId="35" applyFont="1"/>
    <xf numFmtId="0" fontId="2" fillId="0" borderId="0" xfId="35"/>
    <xf numFmtId="0" fontId="38" fillId="0" borderId="0" xfId="35" applyFont="1" applyAlignment="1">
      <alignment horizontal="right"/>
    </xf>
    <xf numFmtId="0" fontId="12" fillId="0" borderId="0" xfId="35" applyFont="1" applyAlignment="1">
      <alignment horizontal="center" vertical="center"/>
    </xf>
    <xf numFmtId="0" fontId="12" fillId="0" borderId="1" xfId="35" applyFont="1" applyBorder="1" applyAlignment="1">
      <alignment horizontal="center" vertical="center" wrapText="1"/>
    </xf>
    <xf numFmtId="0" fontId="12" fillId="0" borderId="1" xfId="35" applyFont="1" applyBorder="1" applyAlignment="1">
      <alignment wrapText="1"/>
    </xf>
    <xf numFmtId="0" fontId="12" fillId="0" borderId="1" xfId="35" applyFont="1" applyBorder="1" applyAlignment="1">
      <alignment horizontal="center" wrapText="1"/>
    </xf>
    <xf numFmtId="164" fontId="12" fillId="0" borderId="1" xfId="68" applyFont="1" applyBorder="1" applyAlignment="1">
      <alignment wrapText="1"/>
    </xf>
    <xf numFmtId="164" fontId="12" fillId="0" borderId="1" xfId="35" applyNumberFormat="1" applyFont="1" applyBorder="1" applyAlignment="1">
      <alignment wrapText="1"/>
    </xf>
    <xf numFmtId="170" fontId="12" fillId="0" borderId="1" xfId="68" applyNumberFormat="1" applyFont="1" applyFill="1" applyBorder="1" applyAlignment="1">
      <alignment horizontal="center" vertical="center" wrapText="1"/>
    </xf>
    <xf numFmtId="164" fontId="12" fillId="0" borderId="0" xfId="69" applyFont="1"/>
    <xf numFmtId="0" fontId="15" fillId="0" borderId="1" xfId="35" applyFont="1" applyBorder="1" applyAlignment="1">
      <alignment horizontal="left" vertical="center" wrapText="1"/>
    </xf>
    <xf numFmtId="4" fontId="15" fillId="0" borderId="1" xfId="35" applyNumberFormat="1" applyFont="1" applyBorder="1" applyAlignment="1">
      <alignment horizontal="center" vertical="center" wrapText="1"/>
    </xf>
    <xf numFmtId="4" fontId="15" fillId="0" borderId="1" xfId="68" applyNumberFormat="1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56" fillId="0" borderId="0" xfId="0" applyFont="1" applyAlignment="1">
      <alignment horizontal="left" vertical="center"/>
    </xf>
    <xf numFmtId="0" fontId="57" fillId="0" borderId="0" xfId="0" applyFont="1" applyAlignment="1">
      <alignment horizontal="center" vertical="center" wrapText="1"/>
    </xf>
    <xf numFmtId="0" fontId="55" fillId="0" borderId="0" xfId="0" applyFont="1" applyAlignment="1">
      <alignment horizontal="center" vertical="center" wrapText="1"/>
    </xf>
    <xf numFmtId="0" fontId="59" fillId="0" borderId="0" xfId="0" applyFont="1" applyAlignment="1">
      <alignment horizontal="center" vertical="center" wrapText="1"/>
    </xf>
    <xf numFmtId="0" fontId="50" fillId="0" borderId="1" xfId="0" applyFont="1" applyBorder="1" applyAlignment="1">
      <alignment horizontal="center" vertical="center" textRotation="90" wrapText="1"/>
    </xf>
    <xf numFmtId="0" fontId="60" fillId="0" borderId="0" xfId="0" applyFont="1" applyFill="1" applyAlignment="1">
      <alignment horizontal="center" vertical="center" wrapText="1"/>
    </xf>
    <xf numFmtId="0" fontId="61" fillId="0" borderId="0" xfId="0" applyFont="1" applyFill="1" applyAlignment="1">
      <alignment horizontal="center" vertical="center" wrapText="1"/>
    </xf>
    <xf numFmtId="0" fontId="62" fillId="0" borderId="0" xfId="0" applyFont="1" applyFill="1" applyAlignment="1">
      <alignment horizontal="center" vertical="center" wrapText="1"/>
    </xf>
    <xf numFmtId="2" fontId="53" fillId="0" borderId="1" xfId="0" applyNumberFormat="1" applyFont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 wrapText="1"/>
    </xf>
    <xf numFmtId="4" fontId="53" fillId="0" borderId="1" xfId="0" applyNumberFormat="1" applyFont="1" applyBorder="1" applyAlignment="1">
      <alignment horizontal="center" vertical="center" wrapText="1"/>
    </xf>
    <xf numFmtId="4" fontId="49" fillId="0" borderId="0" xfId="0" applyNumberFormat="1" applyFont="1" applyAlignment="1">
      <alignment horizontal="center" vertical="center" wrapText="1"/>
    </xf>
    <xf numFmtId="4" fontId="57" fillId="0" borderId="0" xfId="0" applyNumberFormat="1" applyFont="1" applyAlignment="1">
      <alignment horizontal="center" vertical="center" wrapText="1"/>
    </xf>
    <xf numFmtId="0" fontId="53" fillId="4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vertical="center" wrapText="1"/>
    </xf>
    <xf numFmtId="0" fontId="63" fillId="4" borderId="1" xfId="0" applyFont="1" applyFill="1" applyBorder="1" applyAlignment="1">
      <alignment horizontal="center" vertical="center" wrapText="1"/>
    </xf>
    <xf numFmtId="0" fontId="63" fillId="0" borderId="1" xfId="0" applyFont="1" applyBorder="1" applyAlignment="1">
      <alignment horizontal="center" vertical="center" wrapText="1"/>
    </xf>
    <xf numFmtId="171" fontId="63" fillId="0" borderId="1" xfId="0" applyNumberFormat="1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4" fontId="63" fillId="4" borderId="1" xfId="0" applyNumberFormat="1" applyFont="1" applyFill="1" applyBorder="1" applyAlignment="1">
      <alignment vertical="center"/>
    </xf>
    <xf numFmtId="4" fontId="63" fillId="4" borderId="1" xfId="0" applyNumberFormat="1" applyFont="1" applyFill="1" applyBorder="1" applyAlignment="1">
      <alignment vertical="center" wrapText="1"/>
    </xf>
    <xf numFmtId="4" fontId="63" fillId="0" borderId="1" xfId="0" applyNumberFormat="1" applyFont="1" applyBorder="1" applyAlignment="1">
      <alignment horizontal="center" vertical="center" wrapText="1"/>
    </xf>
    <xf numFmtId="166" fontId="63" fillId="5" borderId="1" xfId="0" applyNumberFormat="1" applyFont="1" applyFill="1" applyBorder="1" applyAlignment="1">
      <alignment horizontal="center" vertical="center" wrapText="1"/>
    </xf>
    <xf numFmtId="4" fontId="63" fillId="5" borderId="1" xfId="0" applyNumberFormat="1" applyFont="1" applyFill="1" applyBorder="1" applyAlignment="1">
      <alignment horizontal="center" vertical="center" wrapText="1"/>
    </xf>
    <xf numFmtId="0" fontId="49" fillId="0" borderId="0" xfId="0" applyFont="1" applyAlignment="1">
      <alignment horizontal="left" vertical="center" wrapText="1"/>
    </xf>
    <xf numFmtId="0" fontId="50" fillId="0" borderId="0" xfId="0" applyFont="1" applyAlignment="1">
      <alignment horizontal="center" vertical="center" wrapText="1"/>
    </xf>
    <xf numFmtId="0" fontId="55" fillId="0" borderId="0" xfId="0" applyFont="1" applyAlignment="1">
      <alignment horizontal="left" vertical="center" wrapText="1"/>
    </xf>
    <xf numFmtId="4" fontId="49" fillId="0" borderId="0" xfId="0" applyNumberFormat="1" applyFont="1" applyBorder="1" applyAlignment="1">
      <alignment horizontal="center" vertical="center" wrapText="1"/>
    </xf>
    <xf numFmtId="0" fontId="36" fillId="0" borderId="0" xfId="0" applyFont="1" applyBorder="1"/>
    <xf numFmtId="164" fontId="49" fillId="0" borderId="0" xfId="69" applyFont="1" applyBorder="1" applyAlignment="1">
      <alignment horizontal="center" vertical="center" wrapText="1"/>
    </xf>
    <xf numFmtId="0" fontId="49" fillId="0" borderId="0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left"/>
    </xf>
    <xf numFmtId="0" fontId="49" fillId="0" borderId="0" xfId="0" applyFont="1" applyFill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50" fillId="0" borderId="1" xfId="0" applyFont="1" applyFill="1" applyBorder="1" applyAlignment="1">
      <alignment horizontal="center" vertical="center" wrapText="1"/>
    </xf>
    <xf numFmtId="0" fontId="56" fillId="0" borderId="12" xfId="8" applyFont="1" applyFill="1" applyBorder="1" applyAlignment="1">
      <alignment horizontal="center" vertical="center" wrapText="1"/>
    </xf>
    <xf numFmtId="4" fontId="49" fillId="0" borderId="1" xfId="0" applyNumberFormat="1" applyFont="1" applyFill="1" applyBorder="1" applyAlignment="1">
      <alignment horizontal="center" vertical="center" wrapText="1"/>
    </xf>
    <xf numFmtId="166" fontId="49" fillId="0" borderId="1" xfId="0" applyNumberFormat="1" applyFont="1" applyFill="1" applyBorder="1" applyAlignment="1">
      <alignment horizontal="center" vertical="center" wrapText="1"/>
    </xf>
    <xf numFmtId="4" fontId="49" fillId="0" borderId="1" xfId="0" applyNumberFormat="1" applyFont="1" applyBorder="1" applyAlignment="1">
      <alignment horizontal="center" vertical="center" wrapText="1"/>
    </xf>
    <xf numFmtId="4" fontId="60" fillId="7" borderId="1" xfId="0" applyNumberFormat="1" applyFont="1" applyFill="1" applyBorder="1" applyAlignment="1">
      <alignment horizontal="center" vertical="center" wrapText="1"/>
    </xf>
    <xf numFmtId="4" fontId="56" fillId="7" borderId="1" xfId="0" applyNumberFormat="1" applyFont="1" applyFill="1" applyBorder="1" applyAlignment="1">
      <alignment horizontal="center" vertical="center" wrapText="1"/>
    </xf>
    <xf numFmtId="4" fontId="56" fillId="0" borderId="0" xfId="0" applyNumberFormat="1" applyFont="1" applyFill="1" applyAlignment="1">
      <alignment horizontal="center" vertical="center" wrapText="1"/>
    </xf>
    <xf numFmtId="4" fontId="56" fillId="8" borderId="1" xfId="0" applyNumberFormat="1" applyFont="1" applyFill="1" applyBorder="1" applyAlignment="1">
      <alignment horizontal="center" vertical="center" wrapText="1"/>
    </xf>
    <xf numFmtId="4" fontId="62" fillId="0" borderId="0" xfId="0" applyNumberFormat="1" applyFont="1" applyFill="1" applyAlignment="1">
      <alignment horizontal="center" vertical="center" wrapText="1"/>
    </xf>
    <xf numFmtId="4" fontId="49" fillId="0" borderId="0" xfId="0" applyNumberFormat="1" applyFont="1" applyFill="1" applyAlignment="1">
      <alignment horizontal="center" vertical="center" wrapText="1"/>
    </xf>
    <xf numFmtId="4" fontId="57" fillId="0" borderId="0" xfId="0" applyNumberFormat="1" applyFont="1" applyFill="1" applyAlignment="1">
      <alignment horizontal="center" vertical="center" wrapText="1"/>
    </xf>
    <xf numFmtId="4" fontId="50" fillId="0" borderId="1" xfId="0" applyNumberFormat="1" applyFont="1" applyFill="1" applyBorder="1" applyAlignment="1">
      <alignment horizontal="center" vertical="center" wrapText="1"/>
    </xf>
    <xf numFmtId="0" fontId="60" fillId="7" borderId="1" xfId="0" applyFont="1" applyFill="1" applyBorder="1" applyAlignment="1">
      <alignment horizontal="center" vertical="center" wrapText="1"/>
    </xf>
    <xf numFmtId="0" fontId="56" fillId="0" borderId="0" xfId="0" applyFont="1" applyFill="1" applyAlignment="1">
      <alignment horizontal="center" vertical="center" wrapText="1"/>
    </xf>
    <xf numFmtId="172" fontId="49" fillId="0" borderId="1" xfId="0" applyNumberFormat="1" applyFont="1" applyFill="1" applyBorder="1" applyAlignment="1">
      <alignment horizontal="center" vertical="center" wrapText="1"/>
    </xf>
    <xf numFmtId="0" fontId="50" fillId="0" borderId="8" xfId="0" applyFont="1" applyFill="1" applyBorder="1" applyAlignment="1">
      <alignment horizontal="center" vertical="center" wrapText="1"/>
    </xf>
    <xf numFmtId="4" fontId="49" fillId="0" borderId="8" xfId="0" applyNumberFormat="1" applyFont="1" applyFill="1" applyBorder="1" applyAlignment="1">
      <alignment horizontal="center" vertical="center" wrapText="1"/>
    </xf>
    <xf numFmtId="0" fontId="60" fillId="4" borderId="1" xfId="0" applyFont="1" applyFill="1" applyBorder="1" applyAlignment="1">
      <alignment horizontal="center" vertical="center" wrapText="1"/>
    </xf>
    <xf numFmtId="0" fontId="60" fillId="9" borderId="1" xfId="0" applyFont="1" applyFill="1" applyBorder="1" applyAlignment="1">
      <alignment horizontal="center" vertical="center" wrapText="1"/>
    </xf>
    <xf numFmtId="4" fontId="56" fillId="9" borderId="1" xfId="0" applyNumberFormat="1" applyFont="1" applyFill="1" applyBorder="1" applyAlignment="1">
      <alignment horizontal="center" vertical="center" wrapText="1"/>
    </xf>
    <xf numFmtId="4" fontId="56" fillId="10" borderId="1" xfId="0" applyNumberFormat="1" applyFont="1" applyFill="1" applyBorder="1" applyAlignment="1">
      <alignment horizontal="center" vertical="center" wrapText="1"/>
    </xf>
    <xf numFmtId="4" fontId="56" fillId="0" borderId="0" xfId="0" applyNumberFormat="1" applyFont="1" applyAlignment="1">
      <alignment horizontal="center" vertical="center" wrapText="1"/>
    </xf>
    <xf numFmtId="164" fontId="50" fillId="0" borderId="0" xfId="69" applyFont="1" applyFill="1" applyAlignment="1">
      <alignment horizontal="center" vertical="center" wrapText="1"/>
    </xf>
    <xf numFmtId="0" fontId="49" fillId="0" borderId="0" xfId="8" applyFont="1" applyFill="1" applyAlignment="1">
      <alignment horizontal="center" vertical="center" wrapText="1"/>
    </xf>
    <xf numFmtId="0" fontId="57" fillId="0" borderId="0" xfId="8" applyFont="1" applyFill="1" applyAlignment="1">
      <alignment horizontal="center" vertical="center" wrapText="1"/>
    </xf>
    <xf numFmtId="0" fontId="49" fillId="0" borderId="0" xfId="8" applyFont="1" applyFill="1" applyAlignment="1">
      <alignment horizontal="center" vertical="center"/>
    </xf>
    <xf numFmtId="0" fontId="50" fillId="0" borderId="14" xfId="8" applyFont="1" applyFill="1" applyBorder="1" applyAlignment="1">
      <alignment horizontal="center" vertical="center" wrapText="1"/>
    </xf>
    <xf numFmtId="0" fontId="50" fillId="0" borderId="12" xfId="8" applyFont="1" applyFill="1" applyBorder="1" applyAlignment="1">
      <alignment horizontal="center" vertical="center" wrapText="1"/>
    </xf>
    <xf numFmtId="0" fontId="65" fillId="0" borderId="12" xfId="8" applyFont="1" applyFill="1" applyBorder="1" applyAlignment="1">
      <alignment horizontal="center" vertical="center" textRotation="90" wrapText="1"/>
    </xf>
    <xf numFmtId="0" fontId="50" fillId="0" borderId="12" xfId="8" applyFont="1" applyFill="1" applyBorder="1" applyAlignment="1">
      <alignment horizontal="left" vertical="center" wrapText="1"/>
    </xf>
    <xf numFmtId="0" fontId="49" fillId="0" borderId="12" xfId="8" applyFont="1" applyFill="1" applyBorder="1" applyAlignment="1">
      <alignment horizontal="center" vertical="center" wrapText="1"/>
    </xf>
    <xf numFmtId="4" fontId="49" fillId="0" borderId="12" xfId="8" applyNumberFormat="1" applyFont="1" applyFill="1" applyBorder="1" applyAlignment="1">
      <alignment horizontal="center" vertical="center" wrapText="1"/>
    </xf>
    <xf numFmtId="4" fontId="49" fillId="0" borderId="18" xfId="8" applyNumberFormat="1" applyFont="1" applyFill="1" applyBorder="1" applyAlignment="1">
      <alignment horizontal="center" vertical="center" wrapText="1"/>
    </xf>
    <xf numFmtId="4" fontId="49" fillId="0" borderId="1" xfId="8" applyNumberFormat="1" applyFont="1" applyFill="1" applyBorder="1" applyAlignment="1">
      <alignment horizontal="center" vertical="center" wrapText="1"/>
    </xf>
    <xf numFmtId="164" fontId="49" fillId="0" borderId="0" xfId="69" applyFont="1" applyFill="1" applyAlignment="1">
      <alignment horizontal="center" vertical="center" wrapText="1"/>
    </xf>
    <xf numFmtId="0" fontId="60" fillId="0" borderId="12" xfId="8" applyFont="1" applyFill="1" applyBorder="1" applyAlignment="1">
      <alignment horizontal="center" vertical="center" wrapText="1"/>
    </xf>
    <xf numFmtId="4" fontId="56" fillId="0" borderId="12" xfId="8" applyNumberFormat="1" applyFont="1" applyFill="1" applyBorder="1" applyAlignment="1">
      <alignment horizontal="center" vertical="center" wrapText="1"/>
    </xf>
    <xf numFmtId="0" fontId="56" fillId="0" borderId="0" xfId="8" applyFont="1" applyFill="1" applyAlignment="1">
      <alignment horizontal="center" vertical="center" wrapText="1"/>
    </xf>
    <xf numFmtId="164" fontId="56" fillId="0" borderId="0" xfId="69" applyFont="1" applyFill="1" applyAlignment="1">
      <alignment horizontal="center" vertical="center" wrapText="1"/>
    </xf>
    <xf numFmtId="0" fontId="62" fillId="0" borderId="0" xfId="8" applyFont="1" applyFill="1" applyAlignment="1">
      <alignment horizontal="center" vertical="center" wrapText="1"/>
    </xf>
    <xf numFmtId="0" fontId="54" fillId="0" borderId="12" xfId="8" applyFont="1" applyFill="1" applyBorder="1" applyAlignment="1">
      <alignment horizontal="center" vertical="center" wrapText="1"/>
    </xf>
    <xf numFmtId="4" fontId="66" fillId="0" borderId="12" xfId="8" applyNumberFormat="1" applyFont="1" applyFill="1" applyBorder="1" applyAlignment="1">
      <alignment horizontal="center" vertical="center" wrapText="1"/>
    </xf>
    <xf numFmtId="0" fontId="51" fillId="0" borderId="12" xfId="35" applyFont="1" applyFill="1" applyBorder="1" applyAlignment="1">
      <alignment vertical="center" wrapText="1"/>
    </xf>
    <xf numFmtId="0" fontId="54" fillId="0" borderId="12" xfId="35" applyFont="1" applyFill="1" applyBorder="1" applyAlignment="1">
      <alignment horizontal="center" vertical="center" wrapText="1"/>
    </xf>
    <xf numFmtId="4" fontId="54" fillId="0" borderId="12" xfId="35" applyNumberFormat="1" applyFont="1" applyFill="1" applyBorder="1" applyAlignment="1">
      <alignment horizontal="center"/>
    </xf>
    <xf numFmtId="0" fontId="51" fillId="0" borderId="12" xfId="35" applyFont="1" applyFill="1" applyBorder="1" applyAlignment="1">
      <alignment horizontal="left" vertical="center" wrapText="1"/>
    </xf>
    <xf numFmtId="0" fontId="51" fillId="0" borderId="12" xfId="35" applyFont="1" applyFill="1" applyBorder="1" applyAlignment="1">
      <alignment horizontal="left"/>
    </xf>
    <xf numFmtId="0" fontId="54" fillId="0" borderId="12" xfId="35" applyFont="1" applyFill="1" applyBorder="1" applyAlignment="1">
      <alignment horizontal="center"/>
    </xf>
    <xf numFmtId="0" fontId="50" fillId="0" borderId="0" xfId="8" applyFont="1" applyFill="1" applyAlignment="1">
      <alignment horizontal="center" vertical="center" wrapText="1"/>
    </xf>
    <xf numFmtId="4" fontId="49" fillId="0" borderId="0" xfId="8" applyNumberFormat="1" applyFont="1" applyFill="1" applyBorder="1" applyAlignment="1">
      <alignment horizontal="center" vertical="center" wrapText="1"/>
    </xf>
    <xf numFmtId="4" fontId="49" fillId="0" borderId="0" xfId="8" applyNumberFormat="1" applyFont="1" applyFill="1" applyAlignment="1">
      <alignment horizontal="center" vertical="center" wrapText="1"/>
    </xf>
    <xf numFmtId="0" fontId="49" fillId="0" borderId="0" xfId="8" applyFont="1" applyFill="1" applyBorder="1" applyAlignment="1">
      <alignment horizontal="center" vertical="center" wrapText="1"/>
    </xf>
    <xf numFmtId="4" fontId="31" fillId="0" borderId="0" xfId="0" applyNumberFormat="1" applyFont="1"/>
    <xf numFmtId="0" fontId="52" fillId="0" borderId="0" xfId="8" applyFont="1" applyFill="1" applyAlignment="1">
      <alignment horizontal="center" vertical="center" wrapText="1"/>
    </xf>
    <xf numFmtId="0" fontId="49" fillId="0" borderId="0" xfId="8" applyFont="1" applyFill="1" applyAlignment="1">
      <alignment horizontal="left" vertical="center" wrapText="1"/>
    </xf>
    <xf numFmtId="164" fontId="49" fillId="0" borderId="0" xfId="8" applyNumberFormat="1" applyFont="1" applyFill="1" applyAlignment="1">
      <alignment horizontal="center" vertical="center" wrapText="1"/>
    </xf>
    <xf numFmtId="0" fontId="34" fillId="0" borderId="0" xfId="35" applyFont="1" applyBorder="1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1" fillId="0" borderId="1" xfId="0" applyFont="1" applyBorder="1" applyAlignment="1">
      <alignment horizontal="center" vertical="center" wrapText="1"/>
    </xf>
    <xf numFmtId="0" fontId="12" fillId="0" borderId="1" xfId="35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0" fontId="49" fillId="0" borderId="12" xfId="8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4" fontId="36" fillId="0" borderId="1" xfId="2" applyNumberFormat="1" applyFont="1" applyFill="1" applyBorder="1" applyAlignment="1">
      <alignment horizontal="left" vertical="center" wrapText="1"/>
    </xf>
    <xf numFmtId="0" fontId="34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7" fillId="0" borderId="1" xfId="2" applyNumberFormat="1" applyFont="1" applyFill="1" applyBorder="1" applyAlignment="1" applyProtection="1">
      <alignment horizontal="left" vertical="center" wrapText="1"/>
      <protection hidden="1"/>
    </xf>
    <xf numFmtId="170" fontId="12" fillId="0" borderId="1" xfId="68" applyNumberFormat="1" applyFont="1" applyBorder="1" applyAlignment="1">
      <alignment horizontal="center" vertical="center" wrapText="1"/>
    </xf>
    <xf numFmtId="170" fontId="12" fillId="0" borderId="1" xfId="35" applyNumberFormat="1" applyFont="1" applyBorder="1" applyAlignment="1">
      <alignment horizontal="center" vertical="center" wrapText="1"/>
    </xf>
    <xf numFmtId="0" fontId="8" fillId="0" borderId="1" xfId="35" applyFont="1" applyBorder="1" applyAlignment="1">
      <alignment horizontal="center" vertical="center" wrapText="1"/>
    </xf>
    <xf numFmtId="0" fontId="8" fillId="0" borderId="0" xfId="35" applyFont="1" applyAlignment="1">
      <alignment horizontal="center" vertical="center"/>
    </xf>
    <xf numFmtId="0" fontId="8" fillId="0" borderId="0" xfId="35" applyFont="1"/>
    <xf numFmtId="0" fontId="67" fillId="0" borderId="0" xfId="35" applyFont="1"/>
    <xf numFmtId="0" fontId="63" fillId="0" borderId="1" xfId="0" applyFont="1" applyFill="1" applyBorder="1" applyAlignment="1">
      <alignment horizontal="center" vertical="center" wrapText="1"/>
    </xf>
    <xf numFmtId="0" fontId="64" fillId="0" borderId="1" xfId="0" applyFont="1" applyFill="1" applyBorder="1" applyAlignment="1">
      <alignment horizontal="left" vertical="center" wrapText="1"/>
    </xf>
    <xf numFmtId="166" fontId="53" fillId="0" borderId="1" xfId="0" applyNumberFormat="1" applyFont="1" applyFill="1" applyBorder="1" applyAlignment="1">
      <alignment horizontal="center" vertical="center" wrapText="1"/>
    </xf>
    <xf numFmtId="2" fontId="38" fillId="0" borderId="1" xfId="35" applyNumberFormat="1" applyFont="1" applyFill="1" applyBorder="1" applyAlignment="1">
      <alignment horizontal="center" vertical="center" wrapText="1"/>
    </xf>
    <xf numFmtId="166" fontId="63" fillId="0" borderId="1" xfId="0" applyNumberFormat="1" applyFont="1" applyFill="1" applyBorder="1" applyAlignment="1">
      <alignment horizontal="center" vertical="center" wrapText="1"/>
    </xf>
    <xf numFmtId="166" fontId="31" fillId="6" borderId="1" xfId="0" applyNumberFormat="1" applyFont="1" applyFill="1" applyBorder="1" applyAlignment="1">
      <alignment horizontal="center" vertical="center"/>
    </xf>
    <xf numFmtId="0" fontId="36" fillId="0" borderId="1" xfId="0" applyFont="1" applyBorder="1"/>
    <xf numFmtId="0" fontId="36" fillId="0" borderId="1" xfId="0" applyFont="1" applyBorder="1" applyAlignment="1">
      <alignment horizontal="left"/>
    </xf>
    <xf numFmtId="166" fontId="63" fillId="0" borderId="1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wrapText="1"/>
    </xf>
    <xf numFmtId="0" fontId="31" fillId="6" borderId="1" xfId="0" applyFont="1" applyFill="1" applyBorder="1" applyAlignment="1">
      <alignment horizontal="center" vertical="center"/>
    </xf>
    <xf numFmtId="1" fontId="31" fillId="6" borderId="1" xfId="0" applyNumberFormat="1" applyFont="1" applyFill="1" applyBorder="1" applyAlignment="1">
      <alignment horizontal="center" vertical="center"/>
    </xf>
    <xf numFmtId="0" fontId="36" fillId="4" borderId="1" xfId="0" applyFont="1" applyFill="1" applyBorder="1" applyAlignment="1">
      <alignment horizontal="left" wrapText="1"/>
    </xf>
    <xf numFmtId="0" fontId="36" fillId="0" borderId="1" xfId="0" applyFont="1" applyBorder="1" applyAlignment="1">
      <alignment horizontal="left" vertical="center" wrapText="1" shrinkToFit="1"/>
    </xf>
    <xf numFmtId="0" fontId="53" fillId="0" borderId="1" xfId="0" applyFont="1" applyBorder="1" applyAlignment="1">
      <alignment horizontal="left" vertical="center" wrapText="1"/>
    </xf>
    <xf numFmtId="0" fontId="55" fillId="0" borderId="1" xfId="0" applyFont="1" applyBorder="1" applyAlignment="1">
      <alignment horizontal="center" vertical="center" textRotation="90" wrapText="1"/>
    </xf>
    <xf numFmtId="164" fontId="55" fillId="0" borderId="7" xfId="69" applyFont="1" applyFill="1" applyBorder="1" applyAlignment="1">
      <alignment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52" fillId="0" borderId="1" xfId="0" applyFont="1" applyBorder="1" applyAlignment="1">
      <alignment horizontal="center" vertical="center" textRotation="90" wrapText="1"/>
    </xf>
    <xf numFmtId="173" fontId="49" fillId="0" borderId="18" xfId="77" applyNumberFormat="1" applyFont="1" applyFill="1" applyBorder="1" applyAlignment="1" applyProtection="1">
      <alignment horizontal="center" vertical="center" wrapText="1"/>
    </xf>
    <xf numFmtId="0" fontId="12" fillId="0" borderId="0" xfId="7" applyFont="1" applyFill="1"/>
    <xf numFmtId="0" fontId="12" fillId="0" borderId="1" xfId="7" applyFont="1" applyFill="1" applyBorder="1"/>
    <xf numFmtId="0" fontId="14" fillId="0" borderId="1" xfId="7" applyFont="1" applyFill="1" applyBorder="1"/>
    <xf numFmtId="0" fontId="12" fillId="0" borderId="1" xfId="2" applyFont="1" applyFill="1" applyBorder="1"/>
    <xf numFmtId="0" fontId="14" fillId="0" borderId="1" xfId="2" applyFont="1" applyFill="1" applyBorder="1" applyAlignment="1">
      <alignment vertical="center"/>
    </xf>
    <xf numFmtId="0" fontId="14" fillId="0" borderId="1" xfId="2" applyFont="1" applyFill="1" applyBorder="1"/>
    <xf numFmtId="0" fontId="39" fillId="0" borderId="1" xfId="2" applyFont="1" applyFill="1" applyBorder="1" applyAlignment="1">
      <alignment vertical="center"/>
    </xf>
    <xf numFmtId="0" fontId="39" fillId="0" borderId="1" xfId="2" applyFont="1" applyFill="1" applyBorder="1"/>
    <xf numFmtId="49" fontId="31" fillId="0" borderId="1" xfId="0" applyNumberFormat="1" applyFont="1" applyFill="1" applyBorder="1" applyAlignment="1">
      <alignment horizontal="right" vertical="center" wrapText="1"/>
    </xf>
    <xf numFmtId="1" fontId="31" fillId="0" borderId="1" xfId="0" applyNumberFormat="1" applyFont="1" applyFill="1" applyBorder="1" applyAlignment="1">
      <alignment horizontal="right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173" fontId="31" fillId="0" borderId="1" xfId="77" applyNumberFormat="1" applyFont="1" applyFill="1" applyBorder="1" applyAlignment="1">
      <alignment vertic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9" fillId="0" borderId="0" xfId="8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12" fillId="0" borderId="0" xfId="2" applyFont="1" applyFill="1" applyAlignment="1">
      <alignment horizontal="right" wrapText="1"/>
    </xf>
    <xf numFmtId="0" fontId="3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40" fillId="0" borderId="2" xfId="0" applyFont="1" applyBorder="1" applyAlignment="1">
      <alignment horizontal="right" vertical="center" wrapText="1"/>
    </xf>
    <xf numFmtId="0" fontId="40" fillId="0" borderId="3" xfId="0" applyFont="1" applyBorder="1" applyAlignment="1">
      <alignment horizontal="right" vertical="center" wrapText="1"/>
    </xf>
    <xf numFmtId="0" fontId="40" fillId="0" borderId="4" xfId="0" applyFont="1" applyBorder="1" applyAlignment="1">
      <alignment horizontal="right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5" fillId="0" borderId="2" xfId="0" applyFont="1" applyBorder="1" applyAlignment="1">
      <alignment horizontal="right" vertical="center"/>
    </xf>
    <xf numFmtId="0" fontId="35" fillId="0" borderId="3" xfId="0" applyFont="1" applyBorder="1" applyAlignment="1">
      <alignment horizontal="right" vertical="center"/>
    </xf>
    <xf numFmtId="0" fontId="35" fillId="0" borderId="4" xfId="0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40" fillId="0" borderId="2" xfId="0" applyFont="1" applyFill="1" applyBorder="1" applyAlignment="1">
      <alignment horizontal="right" vertical="center" wrapText="1"/>
    </xf>
    <xf numFmtId="0" fontId="40" fillId="0" borderId="3" xfId="0" applyFont="1" applyFill="1" applyBorder="1" applyAlignment="1">
      <alignment horizontal="right" vertical="center" wrapText="1"/>
    </xf>
    <xf numFmtId="0" fontId="40" fillId="0" borderId="4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right" wrapText="1"/>
    </xf>
    <xf numFmtId="166" fontId="23" fillId="0" borderId="8" xfId="0" applyNumberFormat="1" applyFont="1" applyFill="1" applyBorder="1" applyAlignment="1">
      <alignment horizontal="center" vertical="center" wrapText="1"/>
    </xf>
    <xf numFmtId="166" fontId="23" fillId="0" borderId="7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right" vertical="center"/>
    </xf>
    <xf numFmtId="1" fontId="22" fillId="0" borderId="2" xfId="0" applyNumberFormat="1" applyFont="1" applyFill="1" applyBorder="1" applyAlignment="1">
      <alignment horizontal="center" vertical="center"/>
    </xf>
    <xf numFmtId="1" fontId="22" fillId="0" borderId="3" xfId="0" applyNumberFormat="1" applyFont="1" applyFill="1" applyBorder="1" applyAlignment="1">
      <alignment horizontal="center" vertical="center"/>
    </xf>
    <xf numFmtId="1" fontId="22" fillId="0" borderId="4" xfId="0" applyNumberFormat="1" applyFont="1" applyFill="1" applyBorder="1" applyAlignment="1">
      <alignment horizontal="center" vertical="center"/>
    </xf>
    <xf numFmtId="4" fontId="28" fillId="0" borderId="8" xfId="3" applyNumberFormat="1" applyFont="1" applyFill="1" applyBorder="1" applyAlignment="1">
      <alignment horizontal="center" vertical="center" wrapText="1"/>
    </xf>
    <xf numFmtId="4" fontId="28" fillId="0" borderId="7" xfId="3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right" vertical="center" wrapText="1"/>
    </xf>
    <xf numFmtId="4" fontId="30" fillId="0" borderId="0" xfId="3" applyNumberFormat="1" applyFont="1" applyFill="1" applyAlignment="1">
      <alignment horizontal="center"/>
    </xf>
    <xf numFmtId="4" fontId="28" fillId="0" borderId="1" xfId="3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4" fontId="28" fillId="0" borderId="4" xfId="3" applyNumberFormat="1" applyFont="1" applyFill="1" applyBorder="1" applyAlignment="1">
      <alignment horizontal="center" vertical="center" wrapText="1"/>
    </xf>
    <xf numFmtId="4" fontId="28" fillId="0" borderId="2" xfId="3" applyNumberFormat="1" applyFont="1" applyFill="1" applyBorder="1" applyAlignment="1">
      <alignment horizontal="center" vertical="center" wrapText="1"/>
    </xf>
    <xf numFmtId="0" fontId="49" fillId="0" borderId="0" xfId="0" applyFont="1" applyAlignment="1">
      <alignment horizontal="left" vertical="center" wrapText="1"/>
    </xf>
    <xf numFmtId="0" fontId="12" fillId="0" borderId="1" xfId="35" applyFont="1" applyBorder="1" applyAlignment="1">
      <alignment horizontal="center" vertical="center" wrapText="1"/>
    </xf>
    <xf numFmtId="0" fontId="12" fillId="0" borderId="8" xfId="35" applyFont="1" applyBorder="1" applyAlignment="1">
      <alignment horizontal="center" vertical="center" wrapText="1"/>
    </xf>
    <xf numFmtId="0" fontId="12" fillId="0" borderId="7" xfId="35" applyFont="1" applyBorder="1" applyAlignment="1">
      <alignment horizontal="center" vertical="center" wrapText="1"/>
    </xf>
    <xf numFmtId="0" fontId="34" fillId="0" borderId="0" xfId="35" applyFont="1" applyAlignment="1">
      <alignment horizontal="center" vertical="center"/>
    </xf>
    <xf numFmtId="0" fontId="55" fillId="0" borderId="1" xfId="4" applyFont="1" applyBorder="1" applyAlignment="1">
      <alignment horizontal="center" vertical="center" wrapText="1"/>
    </xf>
    <xf numFmtId="4" fontId="12" fillId="0" borderId="1" xfId="70" applyNumberFormat="1" applyFont="1" applyFill="1" applyBorder="1" applyAlignment="1">
      <alignment horizontal="center" vertical="center" wrapText="1"/>
    </xf>
    <xf numFmtId="0" fontId="12" fillId="0" borderId="2" xfId="35" applyFont="1" applyBorder="1" applyAlignment="1">
      <alignment horizontal="center" vertical="center" wrapText="1"/>
    </xf>
    <xf numFmtId="0" fontId="12" fillId="0" borderId="4" xfId="35" applyFont="1" applyBorder="1" applyAlignment="1">
      <alignment horizontal="center" vertical="center" wrapText="1"/>
    </xf>
    <xf numFmtId="0" fontId="49" fillId="0" borderId="6" xfId="0" applyFont="1" applyBorder="1" applyAlignment="1">
      <alignment horizontal="center" vertical="center"/>
    </xf>
    <xf numFmtId="4" fontId="12" fillId="0" borderId="0" xfId="70" applyNumberFormat="1" applyFont="1" applyFill="1" applyBorder="1" applyAlignment="1">
      <alignment horizontal="center" vertical="center" wrapText="1"/>
    </xf>
    <xf numFmtId="2" fontId="12" fillId="4" borderId="1" xfId="35" applyNumberFormat="1" applyFont="1" applyFill="1" applyBorder="1" applyAlignment="1">
      <alignment horizontal="center" vertical="center" wrapText="1"/>
    </xf>
    <xf numFmtId="0" fontId="55" fillId="0" borderId="0" xfId="4" applyFont="1" applyBorder="1" applyAlignment="1">
      <alignment horizontal="center" vertical="center" wrapText="1"/>
    </xf>
    <xf numFmtId="0" fontId="58" fillId="5" borderId="1" xfId="0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63" fillId="4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0" fontId="53" fillId="0" borderId="1" xfId="0" applyFont="1" applyBorder="1" applyAlignment="1">
      <alignment horizontal="left" vertical="center" wrapText="1"/>
    </xf>
    <xf numFmtId="0" fontId="53" fillId="5" borderId="1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right" vertical="center" wrapText="1"/>
    </xf>
    <xf numFmtId="0" fontId="56" fillId="0" borderId="6" xfId="0" applyFont="1" applyBorder="1" applyAlignment="1">
      <alignment horizontal="right" vertical="center"/>
    </xf>
    <xf numFmtId="0" fontId="55" fillId="4" borderId="1" xfId="0" applyFont="1" applyFill="1" applyBorder="1" applyAlignment="1">
      <alignment horizontal="center" vertical="center" wrapText="1"/>
    </xf>
    <xf numFmtId="2" fontId="12" fillId="4" borderId="1" xfId="35" applyNumberFormat="1" applyFont="1" applyFill="1" applyBorder="1" applyAlignment="1">
      <alignment horizontal="center" vertical="center" textRotation="90" wrapText="1"/>
    </xf>
    <xf numFmtId="0" fontId="52" fillId="0" borderId="0" xfId="0" applyFont="1" applyBorder="1" applyAlignment="1">
      <alignment horizontal="center" vertical="center"/>
    </xf>
    <xf numFmtId="0" fontId="63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55" fillId="0" borderId="1" xfId="0" applyFont="1" applyFill="1" applyBorder="1" applyAlignment="1">
      <alignment horizontal="center" vertical="center" wrapText="1"/>
    </xf>
    <xf numFmtId="0" fontId="55" fillId="0" borderId="8" xfId="0" applyFont="1" applyBorder="1" applyAlignment="1">
      <alignment horizontal="center" vertical="center" wrapText="1"/>
    </xf>
    <xf numFmtId="0" fontId="55" fillId="0" borderId="11" xfId="0" applyFont="1" applyBorder="1" applyAlignment="1">
      <alignment horizontal="center" vertical="center" wrapText="1"/>
    </xf>
    <xf numFmtId="0" fontId="55" fillId="0" borderId="7" xfId="0" applyFont="1" applyBorder="1" applyAlignment="1">
      <alignment horizontal="center" vertical="center" wrapText="1"/>
    </xf>
    <xf numFmtId="0" fontId="55" fillId="0" borderId="2" xfId="0" applyFont="1" applyBorder="1" applyAlignment="1">
      <alignment horizontal="center" vertical="center" wrapText="1"/>
    </xf>
    <xf numFmtId="0" fontId="55" fillId="0" borderId="3" xfId="0" applyFont="1" applyBorder="1" applyAlignment="1">
      <alignment horizontal="center" vertical="center" wrapText="1"/>
    </xf>
    <xf numFmtId="0" fontId="55" fillId="0" borderId="4" xfId="0" applyFont="1" applyBorder="1" applyAlignment="1">
      <alignment horizontal="center" vertical="center" wrapText="1"/>
    </xf>
    <xf numFmtId="2" fontId="12" fillId="0" borderId="1" xfId="35" applyNumberFormat="1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0" fontId="55" fillId="0" borderId="11" xfId="0" applyFont="1" applyFill="1" applyBorder="1" applyAlignment="1">
      <alignment horizontal="center" vertical="center" wrapText="1"/>
    </xf>
    <xf numFmtId="0" fontId="58" fillId="0" borderId="8" xfId="0" applyFont="1" applyBorder="1" applyAlignment="1">
      <alignment horizontal="center" vertical="center" wrapText="1"/>
    </xf>
    <xf numFmtId="0" fontId="58" fillId="0" borderId="11" xfId="0" applyFont="1" applyBorder="1" applyAlignment="1">
      <alignment horizontal="center" vertical="center" wrapText="1"/>
    </xf>
    <xf numFmtId="0" fontId="58" fillId="0" borderId="7" xfId="0" applyFont="1" applyBorder="1" applyAlignment="1">
      <alignment horizontal="center" vertical="center" wrapText="1"/>
    </xf>
    <xf numFmtId="0" fontId="58" fillId="0" borderId="1" xfId="0" applyFont="1" applyBorder="1" applyAlignment="1">
      <alignment horizontal="center" vertical="center" wrapText="1"/>
    </xf>
    <xf numFmtId="4" fontId="12" fillId="0" borderId="8" xfId="70" applyNumberFormat="1" applyFont="1" applyFill="1" applyBorder="1" applyAlignment="1">
      <alignment horizontal="center" vertical="center" wrapText="1"/>
    </xf>
    <xf numFmtId="4" fontId="12" fillId="0" borderId="7" xfId="70" applyNumberFormat="1" applyFont="1" applyFill="1" applyBorder="1" applyAlignment="1">
      <alignment horizontal="center" vertical="center" wrapText="1"/>
    </xf>
    <xf numFmtId="0" fontId="56" fillId="0" borderId="8" xfId="0" applyFont="1" applyFill="1" applyBorder="1" applyAlignment="1">
      <alignment horizontal="center" vertical="center" wrapText="1"/>
    </xf>
    <xf numFmtId="0" fontId="56" fillId="0" borderId="11" xfId="0" applyFont="1" applyFill="1" applyBorder="1" applyAlignment="1">
      <alignment horizontal="center" vertical="center" wrapText="1"/>
    </xf>
    <xf numFmtId="0" fontId="56" fillId="0" borderId="7" xfId="0" applyFont="1" applyFill="1" applyBorder="1" applyAlignment="1">
      <alignment horizontal="center" vertical="center" wrapText="1"/>
    </xf>
    <xf numFmtId="0" fontId="56" fillId="0" borderId="1" xfId="0" applyFont="1" applyFill="1" applyBorder="1" applyAlignment="1">
      <alignment horizontal="center" vertical="center" wrapText="1"/>
    </xf>
    <xf numFmtId="0" fontId="56" fillId="0" borderId="12" xfId="8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9" fillId="0" borderId="12" xfId="8" applyFont="1" applyFill="1" applyBorder="1" applyAlignment="1">
      <alignment horizontal="center" vertical="center" wrapText="1"/>
    </xf>
    <xf numFmtId="0" fontId="49" fillId="0" borderId="17" xfId="8" applyFont="1" applyFill="1" applyBorder="1" applyAlignment="1">
      <alignment horizontal="center" vertical="center" wrapText="1"/>
    </xf>
    <xf numFmtId="0" fontId="49" fillId="0" borderId="19" xfId="8" applyFont="1" applyFill="1" applyBorder="1" applyAlignment="1">
      <alignment horizontal="center" vertical="center" wrapText="1"/>
    </xf>
    <xf numFmtId="0" fontId="49" fillId="0" borderId="21" xfId="8" applyFont="1" applyFill="1" applyBorder="1" applyAlignment="1">
      <alignment horizontal="center" vertical="center" wrapText="1"/>
    </xf>
    <xf numFmtId="0" fontId="50" fillId="0" borderId="12" xfId="8" applyFont="1" applyFill="1" applyBorder="1" applyAlignment="1">
      <alignment horizontal="center" vertical="center" wrapText="1"/>
    </xf>
    <xf numFmtId="0" fontId="50" fillId="0" borderId="18" xfId="8" applyFont="1" applyFill="1" applyBorder="1" applyAlignment="1">
      <alignment horizontal="center" vertical="center" wrapText="1"/>
    </xf>
    <xf numFmtId="2" fontId="51" fillId="0" borderId="12" xfId="35" applyNumberFormat="1" applyFont="1" applyFill="1" applyBorder="1" applyAlignment="1">
      <alignment horizontal="center" vertical="center" wrapText="1"/>
    </xf>
    <xf numFmtId="0" fontId="60" fillId="0" borderId="18" xfId="8" applyFont="1" applyFill="1" applyBorder="1" applyAlignment="1">
      <alignment horizontal="center" vertical="center" wrapText="1"/>
    </xf>
    <xf numFmtId="0" fontId="49" fillId="0" borderId="0" xfId="8" applyFont="1" applyFill="1" applyAlignment="1">
      <alignment horizontal="center" vertical="center" wrapText="1"/>
    </xf>
    <xf numFmtId="0" fontId="58" fillId="0" borderId="18" xfId="8" applyFont="1" applyFill="1" applyBorder="1" applyAlignment="1">
      <alignment horizontal="center" vertical="center"/>
    </xf>
    <xf numFmtId="0" fontId="58" fillId="0" borderId="16" xfId="8" applyFont="1" applyFill="1" applyBorder="1" applyAlignment="1">
      <alignment horizontal="center" vertical="center"/>
    </xf>
    <xf numFmtId="4" fontId="49" fillId="0" borderId="22" xfId="8" applyNumberFormat="1" applyFont="1" applyFill="1" applyBorder="1" applyAlignment="1">
      <alignment horizontal="center" vertical="center" wrapText="1"/>
    </xf>
    <xf numFmtId="0" fontId="49" fillId="0" borderId="22" xfId="8" applyFont="1" applyFill="1" applyBorder="1" applyAlignment="1">
      <alignment horizontal="center" vertical="center" wrapText="1"/>
    </xf>
    <xf numFmtId="0" fontId="56" fillId="0" borderId="0" xfId="8" applyFont="1" applyFill="1" applyAlignment="1">
      <alignment horizontal="center" vertical="center" wrapText="1"/>
    </xf>
    <xf numFmtId="0" fontId="56" fillId="0" borderId="0" xfId="8" applyFont="1" applyFill="1" applyAlignment="1">
      <alignment horizontal="center" vertical="center"/>
    </xf>
    <xf numFmtId="0" fontId="50" fillId="0" borderId="1" xfId="8" applyFont="1" applyFill="1" applyBorder="1" applyAlignment="1">
      <alignment horizontal="center" vertical="center" wrapText="1"/>
    </xf>
    <xf numFmtId="4" fontId="51" fillId="0" borderId="8" xfId="70" applyNumberFormat="1" applyFont="1" applyFill="1" applyBorder="1" applyAlignment="1">
      <alignment horizontal="center" vertical="center" wrapText="1"/>
    </xf>
    <xf numFmtId="4" fontId="51" fillId="0" borderId="7" xfId="70" applyNumberFormat="1" applyFont="1" applyFill="1" applyBorder="1" applyAlignment="1">
      <alignment horizontal="center" vertical="center" wrapText="1"/>
    </xf>
    <xf numFmtId="0" fontId="50" fillId="0" borderId="16" xfId="8" applyFont="1" applyFill="1" applyBorder="1" applyAlignment="1">
      <alignment horizontal="center" vertical="center" wrapText="1"/>
    </xf>
    <xf numFmtId="0" fontId="50" fillId="0" borderId="15" xfId="8" applyFont="1" applyFill="1" applyBorder="1" applyAlignment="1">
      <alignment horizontal="center" vertical="center" wrapText="1"/>
    </xf>
    <xf numFmtId="0" fontId="50" fillId="0" borderId="20" xfId="8" applyFont="1" applyFill="1" applyBorder="1" applyAlignment="1">
      <alignment horizontal="center" vertical="center" wrapText="1"/>
    </xf>
    <xf numFmtId="0" fontId="50" fillId="0" borderId="14" xfId="8" applyFont="1" applyFill="1" applyBorder="1" applyAlignment="1">
      <alignment horizontal="center" vertical="center" wrapText="1"/>
    </xf>
    <xf numFmtId="0" fontId="60" fillId="0" borderId="1" xfId="8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horizontal="center" vertical="top" wrapText="1"/>
    </xf>
    <xf numFmtId="0" fontId="3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right" vertical="center" wrapText="1"/>
    </xf>
    <xf numFmtId="0" fontId="35" fillId="0" borderId="3" xfId="0" applyFont="1" applyFill="1" applyBorder="1" applyAlignment="1">
      <alignment horizontal="right" vertical="center" wrapText="1"/>
    </xf>
    <xf numFmtId="0" fontId="31" fillId="0" borderId="13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  <xf numFmtId="0" fontId="31" fillId="0" borderId="8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7" fillId="0" borderId="8" xfId="0" applyFont="1" applyFill="1" applyBorder="1" applyAlignment="1">
      <alignment horizontal="center" vertical="center" wrapText="1"/>
    </xf>
    <xf numFmtId="0" fontId="47" fillId="0" borderId="7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left" vertical="center" wrapText="1"/>
    </xf>
    <xf numFmtId="0" fontId="35" fillId="0" borderId="3" xfId="0" applyFont="1" applyFill="1" applyBorder="1" applyAlignment="1">
      <alignment horizontal="left" vertical="center" wrapText="1"/>
    </xf>
    <xf numFmtId="0" fontId="35" fillId="0" borderId="4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center" wrapText="1"/>
    </xf>
    <xf numFmtId="0" fontId="41" fillId="0" borderId="3" xfId="0" applyFont="1" applyFill="1" applyBorder="1" applyAlignment="1">
      <alignment horizontal="left" vertical="center" wrapText="1"/>
    </xf>
    <xf numFmtId="0" fontId="41" fillId="0" borderId="4" xfId="0" applyFont="1" applyFill="1" applyBorder="1" applyAlignment="1">
      <alignment horizontal="left" vertical="center" wrapText="1"/>
    </xf>
    <xf numFmtId="0" fontId="31" fillId="0" borderId="0" xfId="0" applyFont="1" applyAlignment="1">
      <alignment horizontal="right" wrapText="1"/>
    </xf>
    <xf numFmtId="0" fontId="31" fillId="0" borderId="0" xfId="0" applyFont="1" applyAlignment="1">
      <alignment horizontal="right"/>
    </xf>
    <xf numFmtId="0" fontId="11" fillId="0" borderId="0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4" fillId="0" borderId="0" xfId="6" applyNumberFormat="1" applyFont="1" applyFill="1" applyAlignment="1" applyProtection="1">
      <alignment horizontal="center" vertical="center"/>
      <protection hidden="1"/>
    </xf>
    <xf numFmtId="4" fontId="36" fillId="0" borderId="1" xfId="2" applyNumberFormat="1" applyFont="1" applyFill="1" applyBorder="1" applyAlignment="1">
      <alignment horizontal="left" vertical="center" wrapText="1"/>
    </xf>
    <xf numFmtId="0" fontId="37" fillId="0" borderId="1" xfId="2" applyNumberFormat="1" applyFont="1" applyFill="1" applyBorder="1" applyAlignment="1" applyProtection="1">
      <alignment horizontal="left" vertical="center" wrapText="1"/>
      <protection hidden="1"/>
    </xf>
    <xf numFmtId="0" fontId="13" fillId="0" borderId="0" xfId="2" applyFont="1" applyFill="1" applyAlignment="1">
      <alignment horizontal="center" wrapText="1"/>
    </xf>
    <xf numFmtId="0" fontId="34" fillId="3" borderId="0" xfId="2" applyFont="1" applyFill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4" fontId="36" fillId="0" borderId="8" xfId="2" applyNumberFormat="1" applyFont="1" applyFill="1" applyBorder="1" applyAlignment="1">
      <alignment horizontal="left" vertical="center" wrapText="1"/>
    </xf>
    <xf numFmtId="4" fontId="36" fillId="0" borderId="11" xfId="2" applyNumberFormat="1" applyFont="1" applyFill="1" applyBorder="1" applyAlignment="1">
      <alignment horizontal="left" vertical="center" wrapText="1"/>
    </xf>
    <xf numFmtId="4" fontId="36" fillId="0" borderId="7" xfId="2" applyNumberFormat="1" applyFont="1" applyFill="1" applyBorder="1" applyAlignment="1">
      <alignment horizontal="left" vertical="center" wrapText="1"/>
    </xf>
    <xf numFmtId="0" fontId="37" fillId="0" borderId="2" xfId="2" applyNumberFormat="1" applyFont="1" applyFill="1" applyBorder="1" applyAlignment="1" applyProtection="1">
      <alignment horizontal="left" vertical="center" wrapText="1"/>
      <protection hidden="1"/>
    </xf>
    <xf numFmtId="0" fontId="37" fillId="0" borderId="4" xfId="2" applyNumberFormat="1" applyFont="1" applyFill="1" applyBorder="1" applyAlignment="1" applyProtection="1">
      <alignment horizontal="left" vertical="center" wrapText="1"/>
      <protection hidden="1"/>
    </xf>
    <xf numFmtId="0" fontId="13" fillId="0" borderId="6" xfId="2" applyFont="1" applyFill="1" applyBorder="1" applyAlignment="1">
      <alignment horizontal="center"/>
    </xf>
    <xf numFmtId="0" fontId="34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5" fillId="0" borderId="1" xfId="0" applyFont="1" applyFill="1" applyBorder="1" applyAlignment="1">
      <alignment horizontal="center" vertical="center" wrapText="1"/>
    </xf>
    <xf numFmtId="0" fontId="34" fillId="3" borderId="0" xfId="2" applyFont="1" applyFill="1" applyAlignment="1">
      <alignment horizontal="center" wrapText="1"/>
    </xf>
    <xf numFmtId="4" fontId="36" fillId="0" borderId="8" xfId="2" applyNumberFormat="1" applyFont="1" applyFill="1" applyBorder="1" applyAlignment="1">
      <alignment horizontal="left" vertical="top" wrapText="1"/>
    </xf>
    <xf numFmtId="4" fontId="36" fillId="0" borderId="11" xfId="2" applyNumberFormat="1" applyFont="1" applyFill="1" applyBorder="1" applyAlignment="1">
      <alignment horizontal="left" vertical="top" wrapText="1"/>
    </xf>
    <xf numFmtId="4" fontId="36" fillId="0" borderId="7" xfId="2" applyNumberFormat="1" applyFont="1" applyFill="1" applyBorder="1" applyAlignment="1">
      <alignment horizontal="left" vertical="top" wrapText="1"/>
    </xf>
    <xf numFmtId="0" fontId="12" fillId="0" borderId="0" xfId="7" applyFont="1" applyFill="1" applyAlignment="1">
      <alignment horizontal="right" wrapText="1"/>
    </xf>
    <xf numFmtId="0" fontId="12" fillId="0" borderId="0" xfId="7" applyFont="1" applyFill="1" applyAlignment="1">
      <alignment horizontal="right"/>
    </xf>
    <xf numFmtId="0" fontId="34" fillId="0" borderId="1" xfId="7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7" applyFont="1" applyFill="1" applyAlignment="1">
      <alignment horizontal="center" wrapText="1"/>
    </xf>
    <xf numFmtId="0" fontId="35" fillId="0" borderId="1" xfId="0" applyFont="1" applyFill="1" applyBorder="1" applyAlignment="1">
      <alignment horizontal="center" vertical="top" wrapText="1"/>
    </xf>
    <xf numFmtId="0" fontId="42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</cellXfs>
  <cellStyles count="78">
    <cellStyle name="Excel Built-in Normal" xfId="4"/>
    <cellStyle name="Excel Built-in Normal 1" xfId="8"/>
    <cellStyle name="Excel Built-in Normal 10" xfId="9"/>
    <cellStyle name="Excel Built-in Normal 11" xfId="10"/>
    <cellStyle name="Excel Built-in Normal 12" xfId="11"/>
    <cellStyle name="Excel Built-in Normal 13" xfId="12"/>
    <cellStyle name="Excel Built-in Normal 14" xfId="13"/>
    <cellStyle name="Excel Built-in Normal 15" xfId="14"/>
    <cellStyle name="Excel Built-in Normal 16" xfId="15"/>
    <cellStyle name="Excel Built-in Normal 17" xfId="16"/>
    <cellStyle name="Excel Built-in Normal 18" xfId="17"/>
    <cellStyle name="Excel Built-in Normal 19" xfId="18"/>
    <cellStyle name="Excel Built-in Normal 2" xfId="19"/>
    <cellStyle name="Excel Built-in Normal 20" xfId="20"/>
    <cellStyle name="Excel Built-in Normal 21" xfId="21"/>
    <cellStyle name="Excel Built-in Normal 22" xfId="22"/>
    <cellStyle name="Excel Built-in Normal 23" xfId="23"/>
    <cellStyle name="Excel Built-in Normal 24" xfId="24"/>
    <cellStyle name="Excel Built-in Normal 25" xfId="25"/>
    <cellStyle name="Excel Built-in Normal 26" xfId="26"/>
    <cellStyle name="Excel Built-in Normal 3" xfId="27"/>
    <cellStyle name="Excel Built-in Normal 4" xfId="28"/>
    <cellStyle name="Excel Built-in Normal 5" xfId="29"/>
    <cellStyle name="Excel Built-in Normal 6" xfId="30"/>
    <cellStyle name="Excel Built-in Normal 7" xfId="31"/>
    <cellStyle name="Excel Built-in Normal 8" xfId="32"/>
    <cellStyle name="Excel Built-in Normal 9" xfId="33"/>
    <cellStyle name="Excel Built-in Normal_Анализ по 223" xfId="34"/>
    <cellStyle name="Обычный" xfId="0" builtinId="0"/>
    <cellStyle name="Обычный 2" xfId="1"/>
    <cellStyle name="Обычный 2 1" xfId="35"/>
    <cellStyle name="Обычный 2 10" xfId="36"/>
    <cellStyle name="Обычный 2 11" xfId="37"/>
    <cellStyle name="Обычный 2 12" xfId="38"/>
    <cellStyle name="Обычный 2 13" xfId="39"/>
    <cellStyle name="Обычный 2 14" xfId="40"/>
    <cellStyle name="Обычный 2 15" xfId="41"/>
    <cellStyle name="Обычный 2 16" xfId="42"/>
    <cellStyle name="Обычный 2 17" xfId="43"/>
    <cellStyle name="Обычный 2 18" xfId="44"/>
    <cellStyle name="Обычный 2 19" xfId="45"/>
    <cellStyle name="Обычный 2 2" xfId="2"/>
    <cellStyle name="Обычный 2 2 2" xfId="7"/>
    <cellStyle name="Обычный 2 2_Анализ по 223" xfId="46"/>
    <cellStyle name="Обычный 2 20" xfId="47"/>
    <cellStyle name="Обычный 2 21" xfId="48"/>
    <cellStyle name="Обычный 2 22" xfId="49"/>
    <cellStyle name="Обычный 2 23" xfId="50"/>
    <cellStyle name="Обычный 2 24" xfId="51"/>
    <cellStyle name="Обычный 2 25" xfId="52"/>
    <cellStyle name="Обычный 2 26" xfId="53"/>
    <cellStyle name="Обычный 2 27" xfId="54"/>
    <cellStyle name="Обычный 2 28" xfId="71"/>
    <cellStyle name="Обычный 2 3" xfId="55"/>
    <cellStyle name="Обычный 2 3 2" xfId="72"/>
    <cellStyle name="Обычный 2 4" xfId="6"/>
    <cellStyle name="Обычный 2 5" xfId="56"/>
    <cellStyle name="Обычный 2 6" xfId="57"/>
    <cellStyle name="Обычный 2 7" xfId="58"/>
    <cellStyle name="Обычный 2 8" xfId="59"/>
    <cellStyle name="Обычный 2 9" xfId="60"/>
    <cellStyle name="Обычный 3" xfId="3"/>
    <cellStyle name="Обычный 3 2" xfId="61"/>
    <cellStyle name="Обычный 3 3" xfId="70"/>
    <cellStyle name="Обычный 4" xfId="5"/>
    <cellStyle name="Обычный 4 2" xfId="62"/>
    <cellStyle name="Обычный 5" xfId="63"/>
    <cellStyle name="Обычный 6" xfId="64"/>
    <cellStyle name="Обычный 7" xfId="73"/>
    <cellStyle name="Обычный 8" xfId="74"/>
    <cellStyle name="Процентный 2" xfId="65"/>
    <cellStyle name="Финансовый" xfId="77" builtinId="3"/>
    <cellStyle name="Финансовый 2" xfId="66"/>
    <cellStyle name="Финансовый 3" xfId="67"/>
    <cellStyle name="Финансовый 4" xfId="68"/>
    <cellStyle name="Финансовый 5" xfId="69"/>
    <cellStyle name="Финансовый 6" xfId="75"/>
    <cellStyle name="Финансовый 7" xfId="76"/>
  </cellStyles>
  <dxfs count="0"/>
  <tableStyles count="0" defaultTableStyle="TableStyleMedium9" defaultPivotStyle="PivotStyleLight16"/>
  <colors>
    <mruColors>
      <color rgb="FF96F4B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2;&#1086;&#1084;&#1080;&#1090;&#1077;&#1090;%20&#1092;&#1080;&#1085;&#1072;&#1085;&#1089;&#1086;&#1074;/&#1082;&#1086;&#1084;&#1080;&#1090;&#1077;&#1090;%20&#1092;&#1080;&#1085;&#1072;&#1085;&#1089;&#1086;&#1074;/&#1086;&#1090;&#1087;&#1088;&#1072;&#1074;&#1082;&#1072;%20&#1101;&#1083;%20&#1087;&#1086;&#1095;&#1090;&#1099;/&#1042;&#1061;&#1054;&#1044;&#1071;&#1065;&#1048;&#1045;%20&#1055;&#1048;&#1057;&#1068;&#1052;&#1040;/2017/09-&#1057;&#1077;&#1085;&#1090;&#1103;&#1073;&#1088;&#1100;%202017/11.09.2017/&#1057;&#1082;&#1072;&#1079;&#1082;&#1072;/&#1044;&#1054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2;&#1086;&#1084;&#1080;&#1090;&#1077;&#1090;%20&#1092;&#1080;&#1085;&#1072;&#1085;&#1089;&#1086;&#1074;/&#1082;&#1086;&#1084;&#1080;&#1090;&#1077;&#1090;%20&#1092;&#1080;&#1085;&#1072;&#1085;&#1089;&#1086;&#1074;/Documents%20and%20Settings/MoiseevaON/Application%20Data/Microsoft/Excel/&#1050;&#1059;&#1051;&#1068;&#1058;&#1059;&#1056;&#1040;/&#1091;&#1095;&#1088;&#1077;&#1078;&#1076;&#1077;&#1085;&#1080;&#1103;%20&#1082;&#1091;&#1083;&#1100;&#1090;&#1091;&#1088;&#1099;%20&#1085;&#1072;%202015%20&#1075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MoiseevaON\Application%20Data\Microsoft\Excel\&#1050;&#1059;&#1051;&#1068;&#1058;&#1059;&#1056;&#1040;\&#1091;&#1095;&#1088;&#1077;&#1078;&#1076;&#1077;&#1085;&#1080;&#1103;%20&#1082;&#1091;&#1083;&#1100;&#1090;&#1091;&#1088;&#1099;%20&#1085;&#1072;%202015%20&#1075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oiseevaON\Application%20Data\Microsoft\Excel\&#1050;&#1059;&#1051;&#1068;&#1058;&#1059;&#1056;&#1040;\&#1091;&#1095;&#1088;&#1077;&#1078;&#1076;&#1077;&#1085;&#1080;&#1103;%20&#1082;&#1091;&#1083;&#1100;&#1090;&#1091;&#1088;&#1099;%20&#1085;&#1072;%20201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раскладка"/>
      <sheetName val="ЦРР мест бюдж"/>
      <sheetName val="ЮГОРКА мест бюдж"/>
      <sheetName val="СКАЗКА мест бюдж"/>
      <sheetName val="РЯБИНУШКА мест бюдж"/>
      <sheetName val="СОЛНЫШКО мест бюдж"/>
      <sheetName val="ДК ОКТЯБРЬ"/>
      <sheetName val="ДЦ ЭТВИТ"/>
      <sheetName val="БИБЛИОТЕКА"/>
      <sheetName val="МУЗЕЙ"/>
      <sheetName val="ДЮСШ"/>
      <sheetName val="ДМШ"/>
      <sheetName val="ЦРТДЮ"/>
      <sheetName val="ЗВЕЗДНЫЙ"/>
      <sheetName val="КП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к"/>
      <sheetName val="этвит"/>
      <sheetName val="библиотека"/>
      <sheetName val="музей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к"/>
      <sheetName val="этвит"/>
      <sheetName val="библиотека"/>
      <sheetName val="музей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к"/>
      <sheetName val="этвит"/>
      <sheetName val="библиотека"/>
      <sheetName val="музей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6"/>
  <sheetViews>
    <sheetView zoomScale="80" zoomScaleNormal="80" workbookViewId="0">
      <selection activeCell="S1" sqref="S1:U1"/>
    </sheetView>
  </sheetViews>
  <sheetFormatPr defaultRowHeight="15" x14ac:dyDescent="0.25"/>
  <cols>
    <col min="1" max="6" width="9.140625" style="1"/>
    <col min="7" max="7" width="12.140625" style="1" customWidth="1"/>
    <col min="8" max="8" width="17.140625" style="1" customWidth="1"/>
    <col min="9" max="9" width="12.5703125" style="1" customWidth="1"/>
    <col min="10" max="10" width="7.85546875" style="1" customWidth="1"/>
    <col min="11" max="11" width="13.85546875" style="1" customWidth="1"/>
    <col min="12" max="12" width="9.7109375" style="1" customWidth="1"/>
    <col min="13" max="13" width="12.85546875" style="1" customWidth="1"/>
    <col min="14" max="14" width="7.85546875" style="1" customWidth="1"/>
    <col min="15" max="15" width="13.85546875" style="1" customWidth="1"/>
    <col min="16" max="16" width="11.28515625" style="1" customWidth="1"/>
    <col min="17" max="17" width="12.85546875" style="1" customWidth="1"/>
    <col min="18" max="18" width="7.85546875" style="1" customWidth="1"/>
    <col min="19" max="19" width="13.85546875" style="1" customWidth="1"/>
    <col min="20" max="20" width="11" style="1" customWidth="1"/>
    <col min="21" max="21" width="12.85546875" style="1" customWidth="1"/>
    <col min="22" max="16384" width="9.140625" style="1"/>
  </cols>
  <sheetData>
    <row r="1" spans="1:21" ht="68.25" customHeight="1" x14ac:dyDescent="0.25">
      <c r="S1" s="361" t="s">
        <v>580</v>
      </c>
      <c r="T1" s="361"/>
      <c r="U1" s="361"/>
    </row>
    <row r="3" spans="1:21" ht="15" customHeight="1" x14ac:dyDescent="0.25">
      <c r="A3" s="361" t="s">
        <v>123</v>
      </c>
      <c r="B3" s="361"/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1"/>
      <c r="O3" s="361"/>
      <c r="P3" s="361"/>
      <c r="Q3" s="361"/>
      <c r="R3" s="361"/>
      <c r="S3" s="361"/>
      <c r="T3" s="361"/>
      <c r="U3" s="361"/>
    </row>
    <row r="4" spans="1:21" ht="18.75" customHeight="1" x14ac:dyDescent="0.25">
      <c r="A4" s="354" t="s">
        <v>19</v>
      </c>
      <c r="B4" s="354"/>
      <c r="C4" s="354"/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</row>
    <row r="5" spans="1:21" ht="39.75" customHeight="1" x14ac:dyDescent="0.25">
      <c r="A5" s="355" t="s">
        <v>97</v>
      </c>
      <c r="B5" s="355"/>
      <c r="C5" s="355"/>
      <c r="D5" s="355"/>
      <c r="E5" s="355"/>
      <c r="F5" s="355"/>
      <c r="G5" s="355"/>
      <c r="H5" s="355"/>
      <c r="I5" s="355"/>
      <c r="J5" s="355"/>
      <c r="K5" s="355"/>
      <c r="L5" s="355"/>
      <c r="M5" s="355"/>
      <c r="N5" s="355"/>
      <c r="O5" s="355"/>
      <c r="P5" s="355"/>
      <c r="Q5" s="355"/>
      <c r="R5" s="355"/>
      <c r="S5" s="355"/>
      <c r="T5" s="355"/>
      <c r="U5" s="355"/>
    </row>
    <row r="6" spans="1:21" ht="15" customHeight="1" x14ac:dyDescent="0.25">
      <c r="A6" s="352" t="s">
        <v>304</v>
      </c>
      <c r="B6" s="352"/>
      <c r="C6" s="352"/>
      <c r="D6" s="352"/>
      <c r="E6" s="352"/>
      <c r="F6" s="352"/>
      <c r="G6" s="352"/>
      <c r="H6" s="352"/>
      <c r="I6" s="352"/>
      <c r="J6" s="352"/>
      <c r="K6" s="352"/>
      <c r="L6" s="352"/>
      <c r="M6" s="352"/>
    </row>
    <row r="7" spans="1:21" ht="15" customHeight="1" x14ac:dyDescent="0.25">
      <c r="A7" s="353" t="s">
        <v>28</v>
      </c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</row>
    <row r="8" spans="1:21" ht="15" customHeight="1" x14ac:dyDescent="0.25">
      <c r="A8" s="67" t="s">
        <v>265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</row>
    <row r="9" spans="1:21" x14ac:dyDescent="0.25">
      <c r="A9" s="36"/>
      <c r="B9" s="36"/>
      <c r="C9" s="36"/>
      <c r="D9" s="36"/>
      <c r="E9" s="36"/>
      <c r="F9" s="36"/>
      <c r="G9" s="36"/>
      <c r="H9" s="36"/>
      <c r="I9" s="36"/>
    </row>
    <row r="10" spans="1:21" ht="27" customHeight="1" x14ac:dyDescent="0.25">
      <c r="A10" s="359" t="s">
        <v>15</v>
      </c>
      <c r="B10" s="360"/>
      <c r="C10" s="360"/>
      <c r="D10" s="360"/>
      <c r="E10" s="360"/>
      <c r="F10" s="360"/>
      <c r="G10" s="360"/>
      <c r="H10" s="360"/>
      <c r="I10" s="360"/>
      <c r="J10" s="351" t="s">
        <v>288</v>
      </c>
      <c r="K10" s="351"/>
      <c r="L10" s="351"/>
      <c r="M10" s="351"/>
      <c r="N10" s="351" t="s">
        <v>289</v>
      </c>
      <c r="O10" s="351"/>
      <c r="P10" s="351"/>
      <c r="Q10" s="351"/>
      <c r="R10" s="351" t="s">
        <v>290</v>
      </c>
      <c r="S10" s="351"/>
      <c r="T10" s="351"/>
      <c r="U10" s="351"/>
    </row>
    <row r="11" spans="1:21" s="9" customFormat="1" ht="31.5" x14ac:dyDescent="0.25">
      <c r="A11" s="52" t="s">
        <v>0</v>
      </c>
      <c r="B11" s="52" t="s">
        <v>1</v>
      </c>
      <c r="C11" s="52" t="s">
        <v>2</v>
      </c>
      <c r="D11" s="52" t="s">
        <v>3</v>
      </c>
      <c r="E11" s="52" t="s">
        <v>21</v>
      </c>
      <c r="F11" s="52" t="s">
        <v>4</v>
      </c>
      <c r="G11" s="52" t="s">
        <v>5</v>
      </c>
      <c r="H11" s="52" t="s">
        <v>20</v>
      </c>
      <c r="I11" s="68" t="s">
        <v>96</v>
      </c>
      <c r="J11" s="52" t="s">
        <v>40</v>
      </c>
      <c r="K11" s="52" t="s">
        <v>277</v>
      </c>
      <c r="L11" s="52" t="s">
        <v>14</v>
      </c>
      <c r="M11" s="52" t="s">
        <v>29</v>
      </c>
      <c r="N11" s="52" t="s">
        <v>40</v>
      </c>
      <c r="O11" s="52" t="s">
        <v>277</v>
      </c>
      <c r="P11" s="52" t="s">
        <v>14</v>
      </c>
      <c r="Q11" s="52" t="s">
        <v>29</v>
      </c>
      <c r="R11" s="52" t="s">
        <v>40</v>
      </c>
      <c r="S11" s="52" t="s">
        <v>277</v>
      </c>
      <c r="T11" s="52" t="s">
        <v>14</v>
      </c>
      <c r="U11" s="52" t="s">
        <v>29</v>
      </c>
    </row>
    <row r="12" spans="1:21" ht="15.75" x14ac:dyDescent="0.25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70">
        <f>K12*L12</f>
        <v>0</v>
      </c>
      <c r="N12" s="69"/>
      <c r="O12" s="69"/>
      <c r="P12" s="69"/>
      <c r="Q12" s="70">
        <f>O12*P12</f>
        <v>0</v>
      </c>
      <c r="R12" s="69"/>
      <c r="S12" s="69"/>
      <c r="T12" s="69"/>
      <c r="U12" s="70">
        <f>S12*T12</f>
        <v>0</v>
      </c>
    </row>
    <row r="13" spans="1:21" ht="15.75" x14ac:dyDescent="0.25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70">
        <f t="shared" ref="M13:M50" si="0">K13*L13</f>
        <v>0</v>
      </c>
      <c r="N13" s="69"/>
      <c r="O13" s="69"/>
      <c r="P13" s="69"/>
      <c r="Q13" s="70">
        <f t="shared" ref="Q13:Q14" si="1">O13*P13</f>
        <v>0</v>
      </c>
      <c r="R13" s="69"/>
      <c r="S13" s="69"/>
      <c r="T13" s="69"/>
      <c r="U13" s="70">
        <f t="shared" ref="U13:U14" si="2">S13*T13</f>
        <v>0</v>
      </c>
    </row>
    <row r="14" spans="1:21" ht="15.75" x14ac:dyDescent="0.25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70">
        <f t="shared" si="0"/>
        <v>0</v>
      </c>
      <c r="N14" s="69"/>
      <c r="O14" s="69"/>
      <c r="P14" s="69"/>
      <c r="Q14" s="70">
        <f t="shared" si="1"/>
        <v>0</v>
      </c>
      <c r="R14" s="69"/>
      <c r="S14" s="69"/>
      <c r="T14" s="69"/>
      <c r="U14" s="70">
        <f t="shared" si="2"/>
        <v>0</v>
      </c>
    </row>
    <row r="15" spans="1:21" s="4" customFormat="1" ht="15" customHeight="1" x14ac:dyDescent="0.25">
      <c r="A15" s="356" t="s">
        <v>6</v>
      </c>
      <c r="B15" s="357"/>
      <c r="C15" s="357"/>
      <c r="D15" s="357"/>
      <c r="E15" s="357"/>
      <c r="F15" s="357"/>
      <c r="G15" s="357"/>
      <c r="H15" s="358"/>
      <c r="I15" s="71"/>
      <c r="J15" s="71" t="s">
        <v>94</v>
      </c>
      <c r="K15" s="72" t="s">
        <v>94</v>
      </c>
      <c r="L15" s="72" t="s">
        <v>94</v>
      </c>
      <c r="M15" s="73">
        <f>SUM(M12:M14)</f>
        <v>0</v>
      </c>
      <c r="N15" s="71" t="s">
        <v>94</v>
      </c>
      <c r="O15" s="72" t="s">
        <v>94</v>
      </c>
      <c r="P15" s="72" t="s">
        <v>94</v>
      </c>
      <c r="Q15" s="73">
        <f>SUM(Q12:Q14)</f>
        <v>0</v>
      </c>
      <c r="R15" s="71" t="s">
        <v>94</v>
      </c>
      <c r="S15" s="72" t="s">
        <v>94</v>
      </c>
      <c r="T15" s="72" t="s">
        <v>94</v>
      </c>
      <c r="U15" s="73">
        <f>SUM(U12:U14)</f>
        <v>0</v>
      </c>
    </row>
    <row r="16" spans="1:21" ht="15.75" x14ac:dyDescent="0.25">
      <c r="A16" s="74"/>
      <c r="B16" s="74"/>
      <c r="C16" s="74"/>
      <c r="D16" s="74"/>
      <c r="E16" s="74"/>
      <c r="F16" s="74"/>
      <c r="G16" s="74"/>
      <c r="H16" s="74"/>
      <c r="I16" s="74"/>
      <c r="J16" s="74"/>
      <c r="K16" s="69"/>
      <c r="L16" s="69"/>
      <c r="M16" s="70">
        <f t="shared" si="0"/>
        <v>0</v>
      </c>
      <c r="N16" s="74"/>
      <c r="O16" s="69"/>
      <c r="P16" s="69"/>
      <c r="Q16" s="70">
        <f t="shared" ref="Q16:Q17" si="3">O16*P16</f>
        <v>0</v>
      </c>
      <c r="R16" s="74"/>
      <c r="S16" s="69"/>
      <c r="T16" s="69"/>
      <c r="U16" s="70">
        <f t="shared" ref="U16:U17" si="4">S16*T16</f>
        <v>0</v>
      </c>
    </row>
    <row r="17" spans="1:21" ht="15.75" x14ac:dyDescent="0.25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69"/>
      <c r="L17" s="69"/>
      <c r="M17" s="70">
        <f t="shared" si="0"/>
        <v>0</v>
      </c>
      <c r="N17" s="74"/>
      <c r="O17" s="69"/>
      <c r="P17" s="69"/>
      <c r="Q17" s="70">
        <f t="shared" si="3"/>
        <v>0</v>
      </c>
      <c r="R17" s="74"/>
      <c r="S17" s="69"/>
      <c r="T17" s="69"/>
      <c r="U17" s="70">
        <f t="shared" si="4"/>
        <v>0</v>
      </c>
    </row>
    <row r="18" spans="1:21" s="2" customFormat="1" ht="15" customHeight="1" x14ac:dyDescent="0.25">
      <c r="A18" s="356" t="s">
        <v>27</v>
      </c>
      <c r="B18" s="357"/>
      <c r="C18" s="357"/>
      <c r="D18" s="357"/>
      <c r="E18" s="357"/>
      <c r="F18" s="357"/>
      <c r="G18" s="357"/>
      <c r="H18" s="358"/>
      <c r="I18" s="71"/>
      <c r="J18" s="71" t="s">
        <v>94</v>
      </c>
      <c r="K18" s="72" t="s">
        <v>94</v>
      </c>
      <c r="L18" s="72" t="s">
        <v>94</v>
      </c>
      <c r="M18" s="73">
        <f>SUM(M16:M17)</f>
        <v>0</v>
      </c>
      <c r="N18" s="71" t="s">
        <v>94</v>
      </c>
      <c r="O18" s="72" t="s">
        <v>94</v>
      </c>
      <c r="P18" s="72" t="s">
        <v>94</v>
      </c>
      <c r="Q18" s="73">
        <f>SUM(Q16:Q17)</f>
        <v>0</v>
      </c>
      <c r="R18" s="71" t="s">
        <v>94</v>
      </c>
      <c r="S18" s="72" t="s">
        <v>94</v>
      </c>
      <c r="T18" s="72" t="s">
        <v>94</v>
      </c>
      <c r="U18" s="73">
        <f>SUM(U16:U17)</f>
        <v>0</v>
      </c>
    </row>
    <row r="19" spans="1:21" ht="15.75" x14ac:dyDescent="0.25">
      <c r="A19" s="74"/>
      <c r="B19" s="74"/>
      <c r="C19" s="74"/>
      <c r="D19" s="74"/>
      <c r="E19" s="74"/>
      <c r="F19" s="74"/>
      <c r="G19" s="74"/>
      <c r="H19" s="74"/>
      <c r="I19" s="74"/>
      <c r="J19" s="74"/>
      <c r="K19" s="69"/>
      <c r="L19" s="69"/>
      <c r="M19" s="70">
        <f t="shared" si="0"/>
        <v>0</v>
      </c>
      <c r="N19" s="74"/>
      <c r="O19" s="69"/>
      <c r="P19" s="69"/>
      <c r="Q19" s="70">
        <f t="shared" ref="Q19:Q20" si="5">O19*P19</f>
        <v>0</v>
      </c>
      <c r="R19" s="74"/>
      <c r="S19" s="69"/>
      <c r="T19" s="69"/>
      <c r="U19" s="70">
        <f t="shared" ref="U19:U20" si="6">S19*T19</f>
        <v>0</v>
      </c>
    </row>
    <row r="20" spans="1:21" ht="15.75" x14ac:dyDescent="0.25">
      <c r="A20" s="74"/>
      <c r="B20" s="74"/>
      <c r="C20" s="74"/>
      <c r="D20" s="74"/>
      <c r="E20" s="74"/>
      <c r="F20" s="74"/>
      <c r="G20" s="74"/>
      <c r="H20" s="74"/>
      <c r="I20" s="74"/>
      <c r="J20" s="74"/>
      <c r="K20" s="69"/>
      <c r="L20" s="69"/>
      <c r="M20" s="70">
        <f t="shared" si="0"/>
        <v>0</v>
      </c>
      <c r="N20" s="74"/>
      <c r="O20" s="69"/>
      <c r="P20" s="69"/>
      <c r="Q20" s="70">
        <f t="shared" si="5"/>
        <v>0</v>
      </c>
      <c r="R20" s="74"/>
      <c r="S20" s="69"/>
      <c r="T20" s="69"/>
      <c r="U20" s="70">
        <f t="shared" si="6"/>
        <v>0</v>
      </c>
    </row>
    <row r="21" spans="1:21" s="2" customFormat="1" ht="15" customHeight="1" x14ac:dyDescent="0.25">
      <c r="A21" s="356" t="s">
        <v>7</v>
      </c>
      <c r="B21" s="357"/>
      <c r="C21" s="357"/>
      <c r="D21" s="357"/>
      <c r="E21" s="357"/>
      <c r="F21" s="357"/>
      <c r="G21" s="357"/>
      <c r="H21" s="358"/>
      <c r="I21" s="71"/>
      <c r="J21" s="71" t="s">
        <v>94</v>
      </c>
      <c r="K21" s="72" t="s">
        <v>94</v>
      </c>
      <c r="L21" s="72" t="s">
        <v>94</v>
      </c>
      <c r="M21" s="73">
        <f>SUM(M19:M20)</f>
        <v>0</v>
      </c>
      <c r="N21" s="71" t="s">
        <v>94</v>
      </c>
      <c r="O21" s="72" t="s">
        <v>94</v>
      </c>
      <c r="P21" s="72" t="s">
        <v>94</v>
      </c>
      <c r="Q21" s="73">
        <f>SUM(Q19:Q20)</f>
        <v>0</v>
      </c>
      <c r="R21" s="71" t="s">
        <v>94</v>
      </c>
      <c r="S21" s="72" t="s">
        <v>94</v>
      </c>
      <c r="T21" s="72" t="s">
        <v>94</v>
      </c>
      <c r="U21" s="73">
        <f>SUM(U19:U20)</f>
        <v>0</v>
      </c>
    </row>
    <row r="22" spans="1:21" ht="15.75" x14ac:dyDescent="0.25">
      <c r="A22" s="74"/>
      <c r="B22" s="74"/>
      <c r="C22" s="74"/>
      <c r="D22" s="74"/>
      <c r="E22" s="74"/>
      <c r="F22" s="74"/>
      <c r="G22" s="74"/>
      <c r="H22" s="74"/>
      <c r="I22" s="74"/>
      <c r="J22" s="74"/>
      <c r="K22" s="69"/>
      <c r="L22" s="69"/>
      <c r="M22" s="70">
        <f t="shared" si="0"/>
        <v>0</v>
      </c>
      <c r="N22" s="74"/>
      <c r="O22" s="69"/>
      <c r="P22" s="69"/>
      <c r="Q22" s="70">
        <f t="shared" ref="Q22:Q23" si="7">O22*P22</f>
        <v>0</v>
      </c>
      <c r="R22" s="74"/>
      <c r="S22" s="69"/>
      <c r="T22" s="69"/>
      <c r="U22" s="70">
        <f t="shared" ref="U22:U23" si="8">S22*T22</f>
        <v>0</v>
      </c>
    </row>
    <row r="23" spans="1:21" ht="15.75" x14ac:dyDescent="0.25">
      <c r="A23" s="74"/>
      <c r="B23" s="74"/>
      <c r="C23" s="74"/>
      <c r="D23" s="74"/>
      <c r="E23" s="74"/>
      <c r="F23" s="74"/>
      <c r="G23" s="74"/>
      <c r="H23" s="74"/>
      <c r="I23" s="74"/>
      <c r="J23" s="74"/>
      <c r="K23" s="69"/>
      <c r="L23" s="69"/>
      <c r="M23" s="70">
        <f t="shared" si="0"/>
        <v>0</v>
      </c>
      <c r="N23" s="74"/>
      <c r="O23" s="69"/>
      <c r="P23" s="69"/>
      <c r="Q23" s="70">
        <f t="shared" si="7"/>
        <v>0</v>
      </c>
      <c r="R23" s="74"/>
      <c r="S23" s="69"/>
      <c r="T23" s="69"/>
      <c r="U23" s="70">
        <f t="shared" si="8"/>
        <v>0</v>
      </c>
    </row>
    <row r="24" spans="1:21" s="2" customFormat="1" ht="15" customHeight="1" x14ac:dyDescent="0.25">
      <c r="A24" s="356" t="s">
        <v>8</v>
      </c>
      <c r="B24" s="357"/>
      <c r="C24" s="357"/>
      <c r="D24" s="357"/>
      <c r="E24" s="357"/>
      <c r="F24" s="357"/>
      <c r="G24" s="357"/>
      <c r="H24" s="358"/>
      <c r="I24" s="75"/>
      <c r="J24" s="71" t="s">
        <v>94</v>
      </c>
      <c r="K24" s="72" t="s">
        <v>94</v>
      </c>
      <c r="L24" s="72" t="s">
        <v>94</v>
      </c>
      <c r="M24" s="73">
        <f>SUM(M22:M23)</f>
        <v>0</v>
      </c>
      <c r="N24" s="71" t="s">
        <v>94</v>
      </c>
      <c r="O24" s="72" t="s">
        <v>94</v>
      </c>
      <c r="P24" s="72" t="s">
        <v>94</v>
      </c>
      <c r="Q24" s="73">
        <f>SUM(Q22:Q23)</f>
        <v>0</v>
      </c>
      <c r="R24" s="71" t="s">
        <v>94</v>
      </c>
      <c r="S24" s="72" t="s">
        <v>94</v>
      </c>
      <c r="T24" s="72" t="s">
        <v>94</v>
      </c>
      <c r="U24" s="73">
        <f>SUM(U22:U23)</f>
        <v>0</v>
      </c>
    </row>
    <row r="25" spans="1:21" ht="15.75" x14ac:dyDescent="0.25">
      <c r="A25" s="74"/>
      <c r="B25" s="74"/>
      <c r="C25" s="74"/>
      <c r="D25" s="74"/>
      <c r="E25" s="74"/>
      <c r="F25" s="74"/>
      <c r="G25" s="74"/>
      <c r="H25" s="74"/>
      <c r="I25" s="74"/>
      <c r="J25" s="74"/>
      <c r="K25" s="69"/>
      <c r="L25" s="69"/>
      <c r="M25" s="70">
        <f t="shared" si="0"/>
        <v>0</v>
      </c>
      <c r="N25" s="74"/>
      <c r="O25" s="69"/>
      <c r="P25" s="69"/>
      <c r="Q25" s="70">
        <f t="shared" ref="Q25:Q26" si="9">O25*P25</f>
        <v>0</v>
      </c>
      <c r="R25" s="74"/>
      <c r="S25" s="69"/>
      <c r="T25" s="69"/>
      <c r="U25" s="70">
        <f t="shared" ref="U25:U26" si="10">S25*T25</f>
        <v>0</v>
      </c>
    </row>
    <row r="26" spans="1:21" ht="15.75" x14ac:dyDescent="0.25">
      <c r="A26" s="74"/>
      <c r="B26" s="74"/>
      <c r="C26" s="74"/>
      <c r="D26" s="74"/>
      <c r="E26" s="74"/>
      <c r="F26" s="74"/>
      <c r="G26" s="74"/>
      <c r="H26" s="74"/>
      <c r="I26" s="74"/>
      <c r="J26" s="74"/>
      <c r="K26" s="69"/>
      <c r="L26" s="69"/>
      <c r="M26" s="70">
        <f t="shared" si="0"/>
        <v>0</v>
      </c>
      <c r="N26" s="74"/>
      <c r="O26" s="69"/>
      <c r="P26" s="69"/>
      <c r="Q26" s="70">
        <f t="shared" si="9"/>
        <v>0</v>
      </c>
      <c r="R26" s="74"/>
      <c r="S26" s="69"/>
      <c r="T26" s="69"/>
      <c r="U26" s="70">
        <f t="shared" si="10"/>
        <v>0</v>
      </c>
    </row>
    <row r="27" spans="1:21" s="2" customFormat="1" ht="15" customHeight="1" x14ac:dyDescent="0.25">
      <c r="A27" s="356" t="s">
        <v>9</v>
      </c>
      <c r="B27" s="357"/>
      <c r="C27" s="357"/>
      <c r="D27" s="357"/>
      <c r="E27" s="357"/>
      <c r="F27" s="357"/>
      <c r="G27" s="357"/>
      <c r="H27" s="358"/>
      <c r="I27" s="75"/>
      <c r="J27" s="71" t="s">
        <v>94</v>
      </c>
      <c r="K27" s="72" t="s">
        <v>94</v>
      </c>
      <c r="L27" s="72" t="s">
        <v>94</v>
      </c>
      <c r="M27" s="73">
        <f>SUM(M25:M26)</f>
        <v>0</v>
      </c>
      <c r="N27" s="71" t="s">
        <v>94</v>
      </c>
      <c r="O27" s="72" t="s">
        <v>94</v>
      </c>
      <c r="P27" s="72" t="s">
        <v>94</v>
      </c>
      <c r="Q27" s="73">
        <f>SUM(Q25:Q26)</f>
        <v>0</v>
      </c>
      <c r="R27" s="71" t="s">
        <v>94</v>
      </c>
      <c r="S27" s="72" t="s">
        <v>94</v>
      </c>
      <c r="T27" s="72" t="s">
        <v>94</v>
      </c>
      <c r="U27" s="73">
        <f>SUM(U25:U26)</f>
        <v>0</v>
      </c>
    </row>
    <row r="28" spans="1:21" ht="15.75" x14ac:dyDescent="0.25">
      <c r="A28" s="74"/>
      <c r="B28" s="74"/>
      <c r="C28" s="74"/>
      <c r="D28" s="74"/>
      <c r="E28" s="74"/>
      <c r="F28" s="74"/>
      <c r="G28" s="74"/>
      <c r="H28" s="74"/>
      <c r="I28" s="74"/>
      <c r="J28" s="74"/>
      <c r="K28" s="69"/>
      <c r="L28" s="69"/>
      <c r="M28" s="70">
        <f t="shared" ref="M28:M29" si="11">K28*L28</f>
        <v>0</v>
      </c>
      <c r="N28" s="74"/>
      <c r="O28" s="69"/>
      <c r="P28" s="69"/>
      <c r="Q28" s="70">
        <f t="shared" ref="Q28:Q29" si="12">O28*P28</f>
        <v>0</v>
      </c>
      <c r="R28" s="74"/>
      <c r="S28" s="69"/>
      <c r="T28" s="69"/>
      <c r="U28" s="70">
        <f t="shared" ref="U28:U29" si="13">S28*T28</f>
        <v>0</v>
      </c>
    </row>
    <row r="29" spans="1:21" ht="15.75" x14ac:dyDescent="0.25">
      <c r="A29" s="74"/>
      <c r="B29" s="74"/>
      <c r="C29" s="74"/>
      <c r="D29" s="74"/>
      <c r="E29" s="74"/>
      <c r="F29" s="74"/>
      <c r="G29" s="74"/>
      <c r="H29" s="74"/>
      <c r="I29" s="74"/>
      <c r="J29" s="74"/>
      <c r="K29" s="69"/>
      <c r="L29" s="69"/>
      <c r="M29" s="70">
        <f t="shared" si="11"/>
        <v>0</v>
      </c>
      <c r="N29" s="74"/>
      <c r="O29" s="69"/>
      <c r="P29" s="69"/>
      <c r="Q29" s="70">
        <f t="shared" si="12"/>
        <v>0</v>
      </c>
      <c r="R29" s="74"/>
      <c r="S29" s="69"/>
      <c r="T29" s="69"/>
      <c r="U29" s="70">
        <f t="shared" si="13"/>
        <v>0</v>
      </c>
    </row>
    <row r="30" spans="1:21" s="2" customFormat="1" ht="15" customHeight="1" x14ac:dyDescent="0.25">
      <c r="A30" s="356" t="s">
        <v>18</v>
      </c>
      <c r="B30" s="357"/>
      <c r="C30" s="357"/>
      <c r="D30" s="357"/>
      <c r="E30" s="357"/>
      <c r="F30" s="357"/>
      <c r="G30" s="357"/>
      <c r="H30" s="358"/>
      <c r="I30" s="75"/>
      <c r="J30" s="71" t="s">
        <v>94</v>
      </c>
      <c r="K30" s="72" t="s">
        <v>94</v>
      </c>
      <c r="L30" s="72" t="s">
        <v>94</v>
      </c>
      <c r="M30" s="73">
        <f>SUM(M28:M29)</f>
        <v>0</v>
      </c>
      <c r="N30" s="71" t="s">
        <v>94</v>
      </c>
      <c r="O30" s="72" t="s">
        <v>94</v>
      </c>
      <c r="P30" s="72" t="s">
        <v>94</v>
      </c>
      <c r="Q30" s="73">
        <f>SUM(Q28:Q29)</f>
        <v>0</v>
      </c>
      <c r="R30" s="71" t="s">
        <v>94</v>
      </c>
      <c r="S30" s="72" t="s">
        <v>94</v>
      </c>
      <c r="T30" s="72" t="s">
        <v>94</v>
      </c>
      <c r="U30" s="73">
        <f>SUM(U28:U29)</f>
        <v>0</v>
      </c>
    </row>
    <row r="31" spans="1:21" ht="15.75" x14ac:dyDescent="0.25">
      <c r="A31" s="74"/>
      <c r="B31" s="74"/>
      <c r="C31" s="74"/>
      <c r="D31" s="74"/>
      <c r="E31" s="74"/>
      <c r="F31" s="74"/>
      <c r="G31" s="74"/>
      <c r="H31" s="74"/>
      <c r="I31" s="74"/>
      <c r="J31" s="74"/>
      <c r="K31" s="69"/>
      <c r="L31" s="69"/>
      <c r="M31" s="70">
        <f t="shared" si="0"/>
        <v>0</v>
      </c>
      <c r="N31" s="74"/>
      <c r="O31" s="69"/>
      <c r="P31" s="69"/>
      <c r="Q31" s="70">
        <f t="shared" ref="Q31:Q32" si="14">O31*P31</f>
        <v>0</v>
      </c>
      <c r="R31" s="74"/>
      <c r="S31" s="69"/>
      <c r="T31" s="69"/>
      <c r="U31" s="70">
        <f t="shared" ref="U31:U32" si="15">S31*T31</f>
        <v>0</v>
      </c>
    </row>
    <row r="32" spans="1:21" ht="15.75" x14ac:dyDescent="0.25">
      <c r="A32" s="74"/>
      <c r="B32" s="74"/>
      <c r="C32" s="74"/>
      <c r="D32" s="74"/>
      <c r="E32" s="74"/>
      <c r="F32" s="74"/>
      <c r="G32" s="74"/>
      <c r="H32" s="74"/>
      <c r="I32" s="74"/>
      <c r="J32" s="74"/>
      <c r="K32" s="69"/>
      <c r="L32" s="69"/>
      <c r="M32" s="70">
        <f t="shared" si="0"/>
        <v>0</v>
      </c>
      <c r="N32" s="74"/>
      <c r="O32" s="69"/>
      <c r="P32" s="69"/>
      <c r="Q32" s="70">
        <f t="shared" si="14"/>
        <v>0</v>
      </c>
      <c r="R32" s="74"/>
      <c r="S32" s="69"/>
      <c r="T32" s="69"/>
      <c r="U32" s="70">
        <f t="shared" si="15"/>
        <v>0</v>
      </c>
    </row>
    <row r="33" spans="1:21" ht="15" customHeight="1" x14ac:dyDescent="0.25">
      <c r="A33" s="356" t="s">
        <v>10</v>
      </c>
      <c r="B33" s="357"/>
      <c r="C33" s="357"/>
      <c r="D33" s="357"/>
      <c r="E33" s="357"/>
      <c r="F33" s="357"/>
      <c r="G33" s="357"/>
      <c r="H33" s="358"/>
      <c r="I33" s="75"/>
      <c r="J33" s="71" t="s">
        <v>94</v>
      </c>
      <c r="K33" s="72" t="s">
        <v>94</v>
      </c>
      <c r="L33" s="72" t="s">
        <v>94</v>
      </c>
      <c r="M33" s="73">
        <f>SUM(M31:M32)</f>
        <v>0</v>
      </c>
      <c r="N33" s="71" t="s">
        <v>94</v>
      </c>
      <c r="O33" s="72" t="s">
        <v>94</v>
      </c>
      <c r="P33" s="72" t="s">
        <v>94</v>
      </c>
      <c r="Q33" s="73">
        <f>SUM(Q31:Q32)</f>
        <v>0</v>
      </c>
      <c r="R33" s="71" t="s">
        <v>94</v>
      </c>
      <c r="S33" s="72" t="s">
        <v>94</v>
      </c>
      <c r="T33" s="72" t="s">
        <v>94</v>
      </c>
      <c r="U33" s="73">
        <f>SUM(U31:U32)</f>
        <v>0</v>
      </c>
    </row>
    <row r="34" spans="1:21" ht="15.75" x14ac:dyDescent="0.25">
      <c r="A34" s="74"/>
      <c r="B34" s="74"/>
      <c r="C34" s="74"/>
      <c r="D34" s="74"/>
      <c r="E34" s="74"/>
      <c r="F34" s="74"/>
      <c r="G34" s="74"/>
      <c r="H34" s="74"/>
      <c r="I34" s="74"/>
      <c r="J34" s="74"/>
      <c r="K34" s="69"/>
      <c r="L34" s="69"/>
      <c r="M34" s="70">
        <f t="shared" ref="M34:M35" si="16">K34*L34</f>
        <v>0</v>
      </c>
      <c r="N34" s="74"/>
      <c r="O34" s="69"/>
      <c r="P34" s="69"/>
      <c r="Q34" s="70">
        <f t="shared" ref="Q34:Q35" si="17">O34*P34</f>
        <v>0</v>
      </c>
      <c r="R34" s="74"/>
      <c r="S34" s="69"/>
      <c r="T34" s="69"/>
      <c r="U34" s="70">
        <f t="shared" ref="U34:U35" si="18">S34*T34</f>
        <v>0</v>
      </c>
    </row>
    <row r="35" spans="1:21" ht="19.5" customHeight="1" x14ac:dyDescent="0.25">
      <c r="A35" s="74"/>
      <c r="B35" s="74"/>
      <c r="C35" s="74"/>
      <c r="D35" s="74"/>
      <c r="E35" s="74"/>
      <c r="F35" s="74"/>
      <c r="G35" s="74"/>
      <c r="H35" s="74"/>
      <c r="I35" s="74"/>
      <c r="J35" s="74"/>
      <c r="K35" s="69"/>
      <c r="L35" s="69"/>
      <c r="M35" s="70">
        <f t="shared" si="16"/>
        <v>0</v>
      </c>
      <c r="N35" s="74"/>
      <c r="O35" s="69"/>
      <c r="P35" s="69"/>
      <c r="Q35" s="70">
        <f t="shared" si="17"/>
        <v>0</v>
      </c>
      <c r="R35" s="74"/>
      <c r="S35" s="69"/>
      <c r="T35" s="69"/>
      <c r="U35" s="70">
        <f t="shared" si="18"/>
        <v>0</v>
      </c>
    </row>
    <row r="36" spans="1:21" ht="15" customHeight="1" x14ac:dyDescent="0.25">
      <c r="A36" s="356" t="s">
        <v>17</v>
      </c>
      <c r="B36" s="357"/>
      <c r="C36" s="357"/>
      <c r="D36" s="357"/>
      <c r="E36" s="357"/>
      <c r="F36" s="357"/>
      <c r="G36" s="357"/>
      <c r="H36" s="358"/>
      <c r="I36" s="75"/>
      <c r="J36" s="71" t="s">
        <v>94</v>
      </c>
      <c r="K36" s="72" t="s">
        <v>94</v>
      </c>
      <c r="L36" s="72" t="s">
        <v>94</v>
      </c>
      <c r="M36" s="73">
        <f>SUM(M34:M35)</f>
        <v>0</v>
      </c>
      <c r="N36" s="71" t="s">
        <v>94</v>
      </c>
      <c r="O36" s="72" t="s">
        <v>94</v>
      </c>
      <c r="P36" s="72" t="s">
        <v>94</v>
      </c>
      <c r="Q36" s="73">
        <f>SUM(Q34:Q35)</f>
        <v>0</v>
      </c>
      <c r="R36" s="71" t="s">
        <v>94</v>
      </c>
      <c r="S36" s="72" t="s">
        <v>94</v>
      </c>
      <c r="T36" s="72" t="s">
        <v>94</v>
      </c>
      <c r="U36" s="73">
        <f>SUM(U34:U35)</f>
        <v>0</v>
      </c>
    </row>
    <row r="37" spans="1:21" ht="15.75" x14ac:dyDescent="0.25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69"/>
      <c r="L37" s="69"/>
      <c r="M37" s="70">
        <f t="shared" si="0"/>
        <v>0</v>
      </c>
      <c r="N37" s="74"/>
      <c r="O37" s="69"/>
      <c r="P37" s="69"/>
      <c r="Q37" s="70">
        <f t="shared" ref="Q37:Q38" si="19">O37*P37</f>
        <v>0</v>
      </c>
      <c r="R37" s="74"/>
      <c r="S37" s="69"/>
      <c r="T37" s="69"/>
      <c r="U37" s="70">
        <f t="shared" ref="U37:U38" si="20">S37*T37</f>
        <v>0</v>
      </c>
    </row>
    <row r="38" spans="1:21" ht="19.5" customHeight="1" x14ac:dyDescent="0.25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69"/>
      <c r="L38" s="69"/>
      <c r="M38" s="70">
        <f t="shared" si="0"/>
        <v>0</v>
      </c>
      <c r="N38" s="74"/>
      <c r="O38" s="69"/>
      <c r="P38" s="69"/>
      <c r="Q38" s="70">
        <f t="shared" si="19"/>
        <v>0</v>
      </c>
      <c r="R38" s="74"/>
      <c r="S38" s="69"/>
      <c r="T38" s="69"/>
      <c r="U38" s="70">
        <f t="shared" si="20"/>
        <v>0</v>
      </c>
    </row>
    <row r="39" spans="1:21" ht="15" customHeight="1" x14ac:dyDescent="0.25">
      <c r="A39" s="356" t="s">
        <v>36</v>
      </c>
      <c r="B39" s="357"/>
      <c r="C39" s="357"/>
      <c r="D39" s="357"/>
      <c r="E39" s="357"/>
      <c r="F39" s="357"/>
      <c r="G39" s="357"/>
      <c r="H39" s="358"/>
      <c r="I39" s="75"/>
      <c r="J39" s="71" t="s">
        <v>94</v>
      </c>
      <c r="K39" s="72" t="s">
        <v>94</v>
      </c>
      <c r="L39" s="72" t="s">
        <v>94</v>
      </c>
      <c r="M39" s="73">
        <f>SUM(M37:M38)</f>
        <v>0</v>
      </c>
      <c r="N39" s="71" t="s">
        <v>94</v>
      </c>
      <c r="O39" s="72" t="s">
        <v>94</v>
      </c>
      <c r="P39" s="72" t="s">
        <v>94</v>
      </c>
      <c r="Q39" s="73">
        <f>SUM(Q37:Q38)</f>
        <v>0</v>
      </c>
      <c r="R39" s="71" t="s">
        <v>94</v>
      </c>
      <c r="S39" s="72" t="s">
        <v>94</v>
      </c>
      <c r="T39" s="72" t="s">
        <v>94</v>
      </c>
      <c r="U39" s="73">
        <f>SUM(U37:U38)</f>
        <v>0</v>
      </c>
    </row>
    <row r="40" spans="1:21" ht="15.75" x14ac:dyDescent="0.25">
      <c r="A40" s="74"/>
      <c r="B40" s="74"/>
      <c r="C40" s="74"/>
      <c r="D40" s="74"/>
      <c r="E40" s="74"/>
      <c r="F40" s="74"/>
      <c r="G40" s="74"/>
      <c r="H40" s="74"/>
      <c r="I40" s="74"/>
      <c r="J40" s="74"/>
      <c r="K40" s="69"/>
      <c r="L40" s="69"/>
      <c r="M40" s="70">
        <f t="shared" ref="M40:M41" si="21">K40*L40</f>
        <v>0</v>
      </c>
      <c r="N40" s="74"/>
      <c r="O40" s="69"/>
      <c r="P40" s="69"/>
      <c r="Q40" s="70">
        <f t="shared" ref="Q40:Q41" si="22">O40*P40</f>
        <v>0</v>
      </c>
      <c r="R40" s="74"/>
      <c r="S40" s="69"/>
      <c r="T40" s="69"/>
      <c r="U40" s="70">
        <f t="shared" ref="U40:U41" si="23">S40*T40</f>
        <v>0</v>
      </c>
    </row>
    <row r="41" spans="1:21" ht="19.5" customHeight="1" x14ac:dyDescent="0.25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69"/>
      <c r="L41" s="69"/>
      <c r="M41" s="70">
        <f t="shared" si="21"/>
        <v>0</v>
      </c>
      <c r="N41" s="74"/>
      <c r="O41" s="69"/>
      <c r="P41" s="69"/>
      <c r="Q41" s="70">
        <f t="shared" si="22"/>
        <v>0</v>
      </c>
      <c r="R41" s="74"/>
      <c r="S41" s="69"/>
      <c r="T41" s="69"/>
      <c r="U41" s="70">
        <f t="shared" si="23"/>
        <v>0</v>
      </c>
    </row>
    <row r="42" spans="1:21" ht="15" customHeight="1" x14ac:dyDescent="0.25">
      <c r="A42" s="367" t="s">
        <v>37</v>
      </c>
      <c r="B42" s="368"/>
      <c r="C42" s="368"/>
      <c r="D42" s="368"/>
      <c r="E42" s="368"/>
      <c r="F42" s="368"/>
      <c r="G42" s="368"/>
      <c r="H42" s="369"/>
      <c r="I42" s="76"/>
      <c r="J42" s="71" t="s">
        <v>94</v>
      </c>
      <c r="K42" s="72" t="s">
        <v>94</v>
      </c>
      <c r="L42" s="72" t="s">
        <v>94</v>
      </c>
      <c r="M42" s="73">
        <f>SUM(M40:M41)</f>
        <v>0</v>
      </c>
      <c r="N42" s="71" t="s">
        <v>94</v>
      </c>
      <c r="O42" s="72" t="s">
        <v>94</v>
      </c>
      <c r="P42" s="72" t="s">
        <v>94</v>
      </c>
      <c r="Q42" s="73">
        <f>SUM(Q40:Q41)</f>
        <v>0</v>
      </c>
      <c r="R42" s="71" t="s">
        <v>94</v>
      </c>
      <c r="S42" s="72" t="s">
        <v>94</v>
      </c>
      <c r="T42" s="72" t="s">
        <v>94</v>
      </c>
      <c r="U42" s="73">
        <f>SUM(U40:U41)</f>
        <v>0</v>
      </c>
    </row>
    <row r="43" spans="1:21" ht="15.75" x14ac:dyDescent="0.25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69"/>
      <c r="L43" s="69"/>
      <c r="M43" s="70">
        <f t="shared" si="0"/>
        <v>0</v>
      </c>
      <c r="N43" s="74"/>
      <c r="O43" s="69"/>
      <c r="P43" s="69"/>
      <c r="Q43" s="70">
        <f t="shared" ref="Q43:Q44" si="24">O43*P43</f>
        <v>0</v>
      </c>
      <c r="R43" s="74"/>
      <c r="S43" s="69"/>
      <c r="T43" s="69"/>
      <c r="U43" s="70">
        <f t="shared" ref="U43:U44" si="25">S43*T43</f>
        <v>0</v>
      </c>
    </row>
    <row r="44" spans="1:21" ht="15.75" x14ac:dyDescent="0.25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69"/>
      <c r="L44" s="69"/>
      <c r="M44" s="70">
        <f t="shared" si="0"/>
        <v>0</v>
      </c>
      <c r="N44" s="74"/>
      <c r="O44" s="69"/>
      <c r="P44" s="69"/>
      <c r="Q44" s="70">
        <f t="shared" si="24"/>
        <v>0</v>
      </c>
      <c r="R44" s="74"/>
      <c r="S44" s="69"/>
      <c r="T44" s="69"/>
      <c r="U44" s="70">
        <f t="shared" si="25"/>
        <v>0</v>
      </c>
    </row>
    <row r="45" spans="1:21" s="2" customFormat="1" ht="15" customHeight="1" x14ac:dyDescent="0.25">
      <c r="A45" s="356" t="s">
        <v>11</v>
      </c>
      <c r="B45" s="357"/>
      <c r="C45" s="357"/>
      <c r="D45" s="357"/>
      <c r="E45" s="357"/>
      <c r="F45" s="357"/>
      <c r="G45" s="357"/>
      <c r="H45" s="358"/>
      <c r="I45" s="75"/>
      <c r="J45" s="71" t="s">
        <v>94</v>
      </c>
      <c r="K45" s="72" t="s">
        <v>94</v>
      </c>
      <c r="L45" s="72" t="s">
        <v>94</v>
      </c>
      <c r="M45" s="73">
        <f>SUM(M43:M44)</f>
        <v>0</v>
      </c>
      <c r="N45" s="71" t="s">
        <v>94</v>
      </c>
      <c r="O45" s="72" t="s">
        <v>94</v>
      </c>
      <c r="P45" s="72" t="s">
        <v>94</v>
      </c>
      <c r="Q45" s="73">
        <f>SUM(Q43:Q44)</f>
        <v>0</v>
      </c>
      <c r="R45" s="71" t="s">
        <v>94</v>
      </c>
      <c r="S45" s="72" t="s">
        <v>94</v>
      </c>
      <c r="T45" s="72" t="s">
        <v>94</v>
      </c>
      <c r="U45" s="73">
        <f>SUM(U43:U44)</f>
        <v>0</v>
      </c>
    </row>
    <row r="46" spans="1:21" ht="15.75" x14ac:dyDescent="0.25">
      <c r="A46" s="74"/>
      <c r="B46" s="74"/>
      <c r="C46" s="74"/>
      <c r="D46" s="74"/>
      <c r="E46" s="74"/>
      <c r="F46" s="74"/>
      <c r="G46" s="74"/>
      <c r="H46" s="74"/>
      <c r="I46" s="74"/>
      <c r="J46" s="74"/>
      <c r="K46" s="69"/>
      <c r="L46" s="69"/>
      <c r="M46" s="70">
        <f t="shared" ref="M46:M47" si="26">K46*L46</f>
        <v>0</v>
      </c>
      <c r="N46" s="74"/>
      <c r="O46" s="69"/>
      <c r="P46" s="69"/>
      <c r="Q46" s="70">
        <f t="shared" ref="Q46:Q47" si="27">O46*P46</f>
        <v>0</v>
      </c>
      <c r="R46" s="74"/>
      <c r="S46" s="69"/>
      <c r="T46" s="69"/>
      <c r="U46" s="70">
        <f t="shared" ref="U46:U47" si="28">S46*T46</f>
        <v>0</v>
      </c>
    </row>
    <row r="47" spans="1:21" ht="15.75" x14ac:dyDescent="0.25">
      <c r="A47" s="74"/>
      <c r="B47" s="74"/>
      <c r="C47" s="74"/>
      <c r="D47" s="74"/>
      <c r="E47" s="74"/>
      <c r="F47" s="74"/>
      <c r="G47" s="74"/>
      <c r="H47" s="74"/>
      <c r="I47" s="74"/>
      <c r="J47" s="74"/>
      <c r="K47" s="69"/>
      <c r="L47" s="69"/>
      <c r="M47" s="70">
        <f t="shared" si="26"/>
        <v>0</v>
      </c>
      <c r="N47" s="74"/>
      <c r="O47" s="69"/>
      <c r="P47" s="69"/>
      <c r="Q47" s="70">
        <f t="shared" si="27"/>
        <v>0</v>
      </c>
      <c r="R47" s="74"/>
      <c r="S47" s="69"/>
      <c r="T47" s="69"/>
      <c r="U47" s="70">
        <f t="shared" si="28"/>
        <v>0</v>
      </c>
    </row>
    <row r="48" spans="1:21" ht="15" customHeight="1" x14ac:dyDescent="0.25">
      <c r="A48" s="356" t="s">
        <v>12</v>
      </c>
      <c r="B48" s="357"/>
      <c r="C48" s="357"/>
      <c r="D48" s="357"/>
      <c r="E48" s="357"/>
      <c r="F48" s="357"/>
      <c r="G48" s="357"/>
      <c r="H48" s="358"/>
      <c r="I48" s="75"/>
      <c r="J48" s="71" t="s">
        <v>94</v>
      </c>
      <c r="K48" s="72" t="s">
        <v>94</v>
      </c>
      <c r="L48" s="72" t="s">
        <v>94</v>
      </c>
      <c r="M48" s="73">
        <f>SUM(M46:M47)</f>
        <v>0</v>
      </c>
      <c r="N48" s="71" t="s">
        <v>94</v>
      </c>
      <c r="O48" s="72" t="s">
        <v>94</v>
      </c>
      <c r="P48" s="72" t="s">
        <v>94</v>
      </c>
      <c r="Q48" s="73">
        <f>SUM(Q46:Q47)</f>
        <v>0</v>
      </c>
      <c r="R48" s="71" t="s">
        <v>94</v>
      </c>
      <c r="S48" s="72" t="s">
        <v>94</v>
      </c>
      <c r="T48" s="72" t="s">
        <v>94</v>
      </c>
      <c r="U48" s="73">
        <f>SUM(U46:U47)</f>
        <v>0</v>
      </c>
    </row>
    <row r="49" spans="1:21" ht="15.75" x14ac:dyDescent="0.25">
      <c r="A49" s="74"/>
      <c r="B49" s="74"/>
      <c r="C49" s="74"/>
      <c r="D49" s="74"/>
      <c r="E49" s="74"/>
      <c r="F49" s="74"/>
      <c r="G49" s="74"/>
      <c r="H49" s="74"/>
      <c r="I49" s="74"/>
      <c r="J49" s="74"/>
      <c r="K49" s="69"/>
      <c r="L49" s="69"/>
      <c r="M49" s="70">
        <f t="shared" si="0"/>
        <v>0</v>
      </c>
      <c r="N49" s="74"/>
      <c r="O49" s="69"/>
      <c r="P49" s="69"/>
      <c r="Q49" s="70">
        <f t="shared" ref="Q49:Q50" si="29">O49*P49</f>
        <v>0</v>
      </c>
      <c r="R49" s="74"/>
      <c r="S49" s="69"/>
      <c r="T49" s="69"/>
      <c r="U49" s="70">
        <f t="shared" ref="U49:U50" si="30">S49*T49</f>
        <v>0</v>
      </c>
    </row>
    <row r="50" spans="1:21" ht="15.75" x14ac:dyDescent="0.25">
      <c r="A50" s="74"/>
      <c r="B50" s="74"/>
      <c r="C50" s="74"/>
      <c r="D50" s="74"/>
      <c r="E50" s="74"/>
      <c r="F50" s="74"/>
      <c r="G50" s="74"/>
      <c r="H50" s="74"/>
      <c r="I50" s="74"/>
      <c r="J50" s="74"/>
      <c r="K50" s="69"/>
      <c r="L50" s="69"/>
      <c r="M50" s="70">
        <f t="shared" si="0"/>
        <v>0</v>
      </c>
      <c r="N50" s="74"/>
      <c r="O50" s="69"/>
      <c r="P50" s="69"/>
      <c r="Q50" s="70">
        <f t="shared" si="29"/>
        <v>0</v>
      </c>
      <c r="R50" s="74"/>
      <c r="S50" s="69"/>
      <c r="T50" s="69"/>
      <c r="U50" s="70">
        <f t="shared" si="30"/>
        <v>0</v>
      </c>
    </row>
    <row r="51" spans="1:21" ht="15" customHeight="1" x14ac:dyDescent="0.25">
      <c r="A51" s="356" t="s">
        <v>13</v>
      </c>
      <c r="B51" s="357"/>
      <c r="C51" s="357"/>
      <c r="D51" s="357"/>
      <c r="E51" s="357"/>
      <c r="F51" s="357"/>
      <c r="G51" s="357"/>
      <c r="H51" s="358"/>
      <c r="I51" s="75"/>
      <c r="J51" s="71" t="s">
        <v>94</v>
      </c>
      <c r="K51" s="72" t="s">
        <v>94</v>
      </c>
      <c r="L51" s="72" t="s">
        <v>94</v>
      </c>
      <c r="M51" s="73">
        <f>SUM(M49:M50)</f>
        <v>0</v>
      </c>
      <c r="N51" s="71" t="s">
        <v>94</v>
      </c>
      <c r="O51" s="72" t="s">
        <v>94</v>
      </c>
      <c r="P51" s="72" t="s">
        <v>94</v>
      </c>
      <c r="Q51" s="73">
        <f>SUM(Q49:Q50)</f>
        <v>0</v>
      </c>
      <c r="R51" s="71" t="s">
        <v>94</v>
      </c>
      <c r="S51" s="72" t="s">
        <v>94</v>
      </c>
      <c r="T51" s="72" t="s">
        <v>94</v>
      </c>
      <c r="U51" s="73">
        <f>SUM(U49:U50)</f>
        <v>0</v>
      </c>
    </row>
    <row r="52" spans="1:21" ht="15.75" x14ac:dyDescent="0.25">
      <c r="A52" s="362" t="s">
        <v>25</v>
      </c>
      <c r="B52" s="363"/>
      <c r="C52" s="363"/>
      <c r="D52" s="363"/>
      <c r="E52" s="363"/>
      <c r="F52" s="363"/>
      <c r="G52" s="363"/>
      <c r="H52" s="364"/>
      <c r="I52" s="77"/>
      <c r="J52" s="71" t="s">
        <v>94</v>
      </c>
      <c r="K52" s="72" t="s">
        <v>94</v>
      </c>
      <c r="L52" s="72" t="s">
        <v>94</v>
      </c>
      <c r="M52" s="73">
        <f>M51+M48+M45+M42+M39+M36+M33+M30+M27+M24+M21+M18+M15</f>
        <v>0</v>
      </c>
      <c r="N52" s="71" t="s">
        <v>94</v>
      </c>
      <c r="O52" s="72" t="s">
        <v>94</v>
      </c>
      <c r="P52" s="72" t="s">
        <v>94</v>
      </c>
      <c r="Q52" s="73">
        <f>Q51+Q48+Q45+Q42+Q39+Q36+Q33+Q30+Q27+Q24+Q21+Q18+Q15</f>
        <v>0</v>
      </c>
      <c r="R52" s="71" t="s">
        <v>94</v>
      </c>
      <c r="S52" s="72" t="s">
        <v>94</v>
      </c>
      <c r="T52" s="72" t="s">
        <v>94</v>
      </c>
      <c r="U52" s="73">
        <f>U51+U48+U45+U42+U39+U36+U33+U30+U27+U24+U21+U18+U15</f>
        <v>0</v>
      </c>
    </row>
    <row r="53" spans="1:21" x14ac:dyDescent="0.25">
      <c r="A53" s="366" t="s">
        <v>38</v>
      </c>
      <c r="B53" s="366"/>
      <c r="C53" s="366"/>
      <c r="D53" s="366"/>
      <c r="E53" s="366"/>
      <c r="F53" s="366"/>
      <c r="G53" s="366"/>
      <c r="H53" s="366"/>
      <c r="I53" s="366"/>
      <c r="J53" s="366"/>
      <c r="K53" s="366"/>
      <c r="L53" s="366"/>
      <c r="M53" s="366"/>
    </row>
    <row r="55" spans="1:21" x14ac:dyDescent="0.25">
      <c r="A55" s="365" t="s">
        <v>30</v>
      </c>
      <c r="B55" s="365"/>
      <c r="C55" s="365"/>
      <c r="D55" s="365"/>
      <c r="E55" s="365"/>
      <c r="F55" s="365"/>
      <c r="G55" s="365"/>
      <c r="H55" s="365"/>
      <c r="I55" s="365"/>
      <c r="J55" s="365"/>
      <c r="K55" s="365"/>
      <c r="L55" s="365"/>
      <c r="M55" s="365"/>
    </row>
    <row r="56" spans="1:21" x14ac:dyDescent="0.25">
      <c r="A56" s="365" t="s">
        <v>31</v>
      </c>
      <c r="B56" s="365"/>
      <c r="C56" s="365"/>
      <c r="D56" s="365"/>
      <c r="E56" s="365"/>
      <c r="F56" s="365"/>
      <c r="G56" s="365"/>
      <c r="H56" s="365"/>
      <c r="I56" s="365"/>
      <c r="J56" s="365"/>
      <c r="K56" s="365"/>
      <c r="L56" s="365"/>
      <c r="M56" s="365"/>
    </row>
  </sheetData>
  <mergeCells count="27">
    <mergeCell ref="S1:U1"/>
    <mergeCell ref="A52:H52"/>
    <mergeCell ref="A55:M55"/>
    <mergeCell ref="A56:M56"/>
    <mergeCell ref="A30:H30"/>
    <mergeCell ref="A33:H33"/>
    <mergeCell ref="A39:H39"/>
    <mergeCell ref="A48:H48"/>
    <mergeCell ref="A53:M53"/>
    <mergeCell ref="A45:H45"/>
    <mergeCell ref="A51:H51"/>
    <mergeCell ref="A36:H36"/>
    <mergeCell ref="A42:H42"/>
    <mergeCell ref="A3:U3"/>
    <mergeCell ref="A21:H21"/>
    <mergeCell ref="A24:H24"/>
    <mergeCell ref="A27:H27"/>
    <mergeCell ref="J10:M10"/>
    <mergeCell ref="A15:H15"/>
    <mergeCell ref="A18:H18"/>
    <mergeCell ref="A10:I10"/>
    <mergeCell ref="N10:Q10"/>
    <mergeCell ref="R10:U10"/>
    <mergeCell ref="A6:M6"/>
    <mergeCell ref="A7:M7"/>
    <mergeCell ref="A4:S4"/>
    <mergeCell ref="A5:U5"/>
  </mergeCells>
  <pageMargins left="0.70866141732283472" right="0.70866141732283472" top="0.74803149606299213" bottom="0.74803149606299213" header="0.31496062992125984" footer="0.31496062992125984"/>
  <pageSetup paperSize="9" scale="51" orientation="landscape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60" zoomScaleNormal="85" workbookViewId="0">
      <selection activeCell="AA1" sqref="AA1:AC1"/>
    </sheetView>
  </sheetViews>
  <sheetFormatPr defaultRowHeight="15" x14ac:dyDescent="0.25"/>
  <cols>
    <col min="1" max="5" width="9.140625" style="145"/>
    <col min="6" max="6" width="6.42578125" style="145" customWidth="1"/>
    <col min="7" max="7" width="7" style="145" customWidth="1"/>
    <col min="8" max="8" width="12" style="145" customWidth="1"/>
    <col min="9" max="9" width="31.5703125" style="145" customWidth="1"/>
    <col min="10" max="10" width="9.85546875" style="145" customWidth="1"/>
    <col min="11" max="11" width="9.140625" style="3"/>
    <col min="12" max="12" width="9.28515625" style="3" bestFit="1" customWidth="1"/>
    <col min="13" max="13" width="12.7109375" style="3" customWidth="1"/>
    <col min="14" max="14" width="14.42578125" style="3" bestFit="1" customWidth="1"/>
    <col min="15" max="16" width="9.140625" style="3"/>
    <col min="17" max="17" width="14.42578125" style="3" bestFit="1" customWidth="1"/>
    <col min="18" max="19" width="9.140625" style="3"/>
    <col min="20" max="20" width="14.42578125" style="3" bestFit="1" customWidth="1"/>
    <col min="21" max="22" width="9.140625" style="3"/>
    <col min="23" max="23" width="14.42578125" style="3" bestFit="1" customWidth="1"/>
    <col min="24" max="25" width="9.140625" style="3"/>
    <col min="26" max="26" width="14.42578125" style="3" bestFit="1" customWidth="1"/>
    <col min="27" max="28" width="9.140625" style="3"/>
    <col min="29" max="29" width="14.42578125" style="3" bestFit="1" customWidth="1"/>
    <col min="30" max="16384" width="9.140625" style="3"/>
  </cols>
  <sheetData>
    <row r="1" spans="1:29" ht="62.25" customHeight="1" x14ac:dyDescent="0.25">
      <c r="A1" s="349"/>
      <c r="B1" s="349"/>
      <c r="C1" s="349"/>
      <c r="D1" s="349"/>
      <c r="E1" s="349"/>
      <c r="F1" s="349"/>
      <c r="G1" s="349"/>
      <c r="H1" s="349"/>
      <c r="I1" s="349"/>
      <c r="J1" s="349"/>
      <c r="AA1" s="412" t="s">
        <v>580</v>
      </c>
      <c r="AB1" s="412"/>
      <c r="AC1" s="412"/>
    </row>
    <row r="2" spans="1:29" x14ac:dyDescent="0.25">
      <c r="A2" s="349"/>
      <c r="B2" s="349"/>
      <c r="C2" s="349"/>
      <c r="D2" s="349"/>
      <c r="E2" s="349"/>
      <c r="F2" s="349"/>
      <c r="G2" s="349"/>
      <c r="H2" s="349"/>
      <c r="I2" s="349"/>
      <c r="J2" s="349"/>
    </row>
    <row r="3" spans="1:29" ht="15" customHeight="1" x14ac:dyDescent="0.25">
      <c r="A3" s="468" t="s">
        <v>124</v>
      </c>
      <c r="B3" s="468"/>
      <c r="C3" s="468"/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468"/>
      <c r="P3" s="468"/>
      <c r="Q3" s="468"/>
      <c r="R3" s="468"/>
      <c r="S3" s="468"/>
      <c r="T3" s="468"/>
      <c r="U3" s="468"/>
      <c r="V3" s="468"/>
      <c r="W3" s="468"/>
      <c r="X3" s="468"/>
      <c r="Y3" s="468"/>
      <c r="Z3" s="468"/>
      <c r="AA3" s="468"/>
      <c r="AB3" s="468"/>
      <c r="AC3" s="468"/>
    </row>
    <row r="4" spans="1:29" ht="18.75" x14ac:dyDescent="0.25">
      <c r="A4" s="464" t="s">
        <v>19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  <c r="N4" s="464"/>
      <c r="O4" s="464"/>
      <c r="P4" s="464"/>
      <c r="Q4" s="464"/>
      <c r="R4" s="464"/>
      <c r="S4" s="464"/>
      <c r="T4" s="464"/>
      <c r="U4" s="464"/>
      <c r="V4" s="464"/>
      <c r="W4" s="464"/>
      <c r="X4" s="464"/>
      <c r="Y4" s="464"/>
      <c r="Z4" s="464"/>
      <c r="AA4" s="464"/>
      <c r="AB4" s="464"/>
      <c r="AC4" s="464"/>
    </row>
    <row r="5" spans="1:29" ht="15" customHeight="1" x14ac:dyDescent="0.25">
      <c r="A5" s="465" t="s">
        <v>78</v>
      </c>
      <c r="B5" s="465"/>
      <c r="C5" s="465"/>
      <c r="D5" s="465"/>
      <c r="E5" s="465"/>
      <c r="F5" s="465"/>
      <c r="G5" s="465"/>
      <c r="H5" s="465"/>
      <c r="I5" s="465"/>
      <c r="J5" s="465"/>
      <c r="K5" s="465"/>
      <c r="L5" s="465"/>
      <c r="M5" s="465"/>
      <c r="N5" s="465"/>
      <c r="O5" s="465"/>
      <c r="P5" s="465"/>
      <c r="Q5" s="465"/>
      <c r="R5" s="465"/>
      <c r="S5" s="465"/>
      <c r="T5" s="465"/>
      <c r="U5" s="465"/>
      <c r="V5" s="465"/>
      <c r="W5" s="465"/>
      <c r="X5" s="465"/>
      <c r="Y5" s="465"/>
      <c r="Z5" s="465"/>
      <c r="AA5" s="465"/>
      <c r="AB5" s="465"/>
      <c r="AC5" s="465"/>
    </row>
    <row r="6" spans="1:29" ht="15" customHeight="1" x14ac:dyDescent="0.25">
      <c r="A6" s="486" t="s">
        <v>304</v>
      </c>
      <c r="B6" s="486"/>
      <c r="C6" s="486"/>
      <c r="D6" s="486"/>
      <c r="E6" s="486"/>
      <c r="F6" s="486"/>
      <c r="G6" s="486"/>
      <c r="H6" s="486"/>
      <c r="I6" s="486"/>
      <c r="J6" s="486"/>
      <c r="K6" s="486"/>
      <c r="L6" s="486"/>
      <c r="M6" s="486"/>
      <c r="N6" s="486"/>
      <c r="O6" s="486"/>
      <c r="P6" s="486"/>
      <c r="Q6" s="486"/>
      <c r="R6" s="486"/>
      <c r="S6" s="486"/>
      <c r="T6" s="486"/>
      <c r="U6" s="486"/>
      <c r="V6" s="486"/>
      <c r="W6" s="486"/>
      <c r="X6" s="486"/>
      <c r="Y6" s="486"/>
      <c r="Z6" s="486"/>
      <c r="AA6" s="486"/>
      <c r="AB6" s="486"/>
      <c r="AC6" s="486"/>
    </row>
    <row r="7" spans="1:29" ht="15" customHeight="1" x14ac:dyDescent="0.25">
      <c r="A7" s="487" t="s">
        <v>26</v>
      </c>
      <c r="B7" s="487"/>
      <c r="C7" s="487"/>
      <c r="D7" s="487"/>
      <c r="E7" s="487"/>
      <c r="F7" s="487"/>
      <c r="G7" s="487"/>
      <c r="H7" s="487"/>
      <c r="I7" s="487"/>
      <c r="J7" s="487"/>
      <c r="K7" s="487"/>
      <c r="L7" s="487"/>
      <c r="M7" s="487"/>
      <c r="N7" s="487"/>
      <c r="O7" s="487"/>
      <c r="P7" s="487"/>
      <c r="Q7" s="487"/>
      <c r="R7" s="487"/>
      <c r="S7" s="487"/>
      <c r="T7" s="487"/>
      <c r="U7" s="487"/>
      <c r="V7" s="487"/>
      <c r="W7" s="487"/>
      <c r="X7" s="487"/>
      <c r="Y7" s="487"/>
      <c r="Z7" s="487"/>
      <c r="AA7" s="487"/>
      <c r="AB7" s="487"/>
      <c r="AC7" s="487"/>
    </row>
    <row r="8" spans="1:29" ht="15" customHeight="1" x14ac:dyDescent="0.25">
      <c r="A8" s="485" t="s">
        <v>389</v>
      </c>
      <c r="B8" s="485"/>
      <c r="C8" s="485"/>
      <c r="D8" s="485"/>
      <c r="E8" s="485"/>
      <c r="F8" s="485"/>
      <c r="G8" s="485"/>
      <c r="H8" s="485"/>
      <c r="I8" s="485"/>
      <c r="J8" s="485"/>
      <c r="K8" s="485"/>
      <c r="L8" s="485"/>
      <c r="M8" s="485"/>
      <c r="N8" s="485"/>
      <c r="O8" s="485"/>
      <c r="P8" s="485"/>
      <c r="Q8" s="485"/>
      <c r="R8" s="485"/>
      <c r="S8" s="485"/>
      <c r="T8" s="485"/>
      <c r="U8" s="485"/>
      <c r="V8" s="485"/>
      <c r="W8" s="485"/>
      <c r="X8" s="485"/>
      <c r="Y8" s="485"/>
      <c r="Z8" s="485"/>
      <c r="AA8" s="485"/>
      <c r="AB8" s="485"/>
      <c r="AC8" s="485"/>
    </row>
    <row r="9" spans="1:29" ht="15.75" x14ac:dyDescent="0.25">
      <c r="A9" s="479" t="s">
        <v>15</v>
      </c>
      <c r="B9" s="479"/>
      <c r="C9" s="479"/>
      <c r="D9" s="479"/>
      <c r="E9" s="479"/>
      <c r="F9" s="479"/>
      <c r="G9" s="479"/>
      <c r="H9" s="479"/>
      <c r="I9" s="479"/>
      <c r="J9" s="479"/>
      <c r="K9" s="479" t="s">
        <v>95</v>
      </c>
      <c r="L9" s="479"/>
      <c r="M9" s="479"/>
      <c r="N9" s="479"/>
      <c r="O9" s="479" t="s">
        <v>98</v>
      </c>
      <c r="P9" s="479"/>
      <c r="Q9" s="479"/>
      <c r="R9" s="479"/>
      <c r="S9" s="479"/>
      <c r="T9" s="479"/>
      <c r="U9" s="479"/>
      <c r="V9" s="479"/>
      <c r="W9" s="479"/>
      <c r="X9" s="479"/>
      <c r="Y9" s="479"/>
      <c r="Z9" s="479"/>
      <c r="AA9" s="479"/>
      <c r="AB9" s="479"/>
      <c r="AC9" s="479"/>
    </row>
    <row r="10" spans="1:29" ht="15" customHeight="1" x14ac:dyDescent="0.25">
      <c r="A10" s="479"/>
      <c r="B10" s="479"/>
      <c r="C10" s="479"/>
      <c r="D10" s="479"/>
      <c r="E10" s="479"/>
      <c r="F10" s="479"/>
      <c r="G10" s="479"/>
      <c r="H10" s="479"/>
      <c r="I10" s="479"/>
      <c r="J10" s="479"/>
      <c r="K10" s="479"/>
      <c r="L10" s="479"/>
      <c r="M10" s="479"/>
      <c r="N10" s="479"/>
      <c r="O10" s="479" t="s">
        <v>23</v>
      </c>
      <c r="P10" s="479"/>
      <c r="Q10" s="479"/>
      <c r="R10" s="479" t="s">
        <v>24</v>
      </c>
      <c r="S10" s="479"/>
      <c r="T10" s="479"/>
      <c r="U10" s="479" t="s">
        <v>91</v>
      </c>
      <c r="V10" s="479"/>
      <c r="W10" s="479"/>
      <c r="X10" s="479" t="s">
        <v>92</v>
      </c>
      <c r="Y10" s="479"/>
      <c r="Z10" s="479"/>
      <c r="AA10" s="479" t="s">
        <v>93</v>
      </c>
      <c r="AB10" s="479"/>
      <c r="AC10" s="479"/>
    </row>
    <row r="11" spans="1:29" ht="47.25" x14ac:dyDescent="0.25">
      <c r="A11" s="147" t="s">
        <v>0</v>
      </c>
      <c r="B11" s="147" t="s">
        <v>1</v>
      </c>
      <c r="C11" s="147" t="s">
        <v>2</v>
      </c>
      <c r="D11" s="147" t="s">
        <v>3</v>
      </c>
      <c r="E11" s="147" t="s">
        <v>328</v>
      </c>
      <c r="F11" s="147" t="s">
        <v>21</v>
      </c>
      <c r="G11" s="147" t="s">
        <v>4</v>
      </c>
      <c r="H11" s="147" t="s">
        <v>5</v>
      </c>
      <c r="I11" s="147" t="s">
        <v>20</v>
      </c>
      <c r="J11" s="82" t="s">
        <v>96</v>
      </c>
      <c r="K11" s="82" t="s">
        <v>40</v>
      </c>
      <c r="L11" s="82" t="s">
        <v>277</v>
      </c>
      <c r="M11" s="82" t="s">
        <v>14</v>
      </c>
      <c r="N11" s="82" t="s">
        <v>29</v>
      </c>
      <c r="O11" s="82" t="s">
        <v>277</v>
      </c>
      <c r="P11" s="82" t="s">
        <v>14</v>
      </c>
      <c r="Q11" s="82" t="s">
        <v>29</v>
      </c>
      <c r="R11" s="82" t="s">
        <v>277</v>
      </c>
      <c r="S11" s="82" t="s">
        <v>14</v>
      </c>
      <c r="T11" s="82" t="s">
        <v>29</v>
      </c>
      <c r="U11" s="82" t="s">
        <v>277</v>
      </c>
      <c r="V11" s="82" t="s">
        <v>14</v>
      </c>
      <c r="W11" s="82" t="s">
        <v>29</v>
      </c>
      <c r="X11" s="82" t="s">
        <v>277</v>
      </c>
      <c r="Y11" s="82" t="s">
        <v>14</v>
      </c>
      <c r="Z11" s="82" t="s">
        <v>29</v>
      </c>
      <c r="AA11" s="82" t="s">
        <v>277</v>
      </c>
      <c r="AB11" s="82" t="s">
        <v>14</v>
      </c>
      <c r="AC11" s="82" t="s">
        <v>29</v>
      </c>
    </row>
    <row r="12" spans="1:29" ht="15.75" hidden="1" x14ac:dyDescent="0.25">
      <c r="A12" s="150"/>
      <c r="B12" s="150"/>
      <c r="C12" s="150"/>
      <c r="D12" s="150"/>
      <c r="E12" s="150"/>
      <c r="F12" s="150"/>
      <c r="G12" s="147"/>
      <c r="H12" s="150">
        <v>1211900</v>
      </c>
      <c r="I12" s="78" t="s">
        <v>33</v>
      </c>
      <c r="J12" s="78"/>
      <c r="K12" s="78"/>
      <c r="L12" s="82">
        <f t="shared" ref="L12:L13" si="0">O12+R12+U12+X12+AA12</f>
        <v>0</v>
      </c>
      <c r="M12" s="82" t="e">
        <f t="shared" ref="M12:M24" si="1">N12/L12</f>
        <v>#DIV/0!</v>
      </c>
      <c r="N12" s="83">
        <f t="shared" ref="N12:N25" si="2">Q12+T12+W12+Z12+AC12</f>
        <v>0</v>
      </c>
      <c r="O12" s="82"/>
      <c r="P12" s="82"/>
      <c r="Q12" s="83">
        <f t="shared" ref="Q12:Q13" si="3">O12*P12</f>
        <v>0</v>
      </c>
      <c r="R12" s="82"/>
      <c r="S12" s="82"/>
      <c r="T12" s="83">
        <f t="shared" ref="T12:T24" si="4">R12*S12</f>
        <v>0</v>
      </c>
      <c r="U12" s="82"/>
      <c r="V12" s="82"/>
      <c r="W12" s="83">
        <f t="shared" ref="W12:W24" si="5">U12*V12</f>
        <v>0</v>
      </c>
      <c r="X12" s="82"/>
      <c r="Y12" s="82"/>
      <c r="Z12" s="83">
        <f t="shared" ref="Z12:Z24" si="6">X12*Y12</f>
        <v>0</v>
      </c>
      <c r="AA12" s="82"/>
      <c r="AB12" s="82"/>
      <c r="AC12" s="83">
        <f t="shared" ref="AC12:AC24" si="7">AA12*AB12</f>
        <v>0</v>
      </c>
    </row>
    <row r="13" spans="1:29" ht="15.75" x14ac:dyDescent="0.25">
      <c r="A13" s="150"/>
      <c r="B13" s="150"/>
      <c r="C13" s="150"/>
      <c r="D13" s="150"/>
      <c r="E13" s="150"/>
      <c r="F13" s="150"/>
      <c r="G13" s="147"/>
      <c r="H13" s="150"/>
      <c r="I13" s="78"/>
      <c r="J13" s="78"/>
      <c r="K13" s="78"/>
      <c r="L13" s="82">
        <f t="shared" si="0"/>
        <v>0</v>
      </c>
      <c r="M13" s="82" t="e">
        <f t="shared" si="1"/>
        <v>#DIV/0!</v>
      </c>
      <c r="N13" s="83">
        <f t="shared" si="2"/>
        <v>0</v>
      </c>
      <c r="O13" s="82"/>
      <c r="P13" s="82"/>
      <c r="Q13" s="83">
        <f t="shared" si="3"/>
        <v>0</v>
      </c>
      <c r="R13" s="82"/>
      <c r="S13" s="82"/>
      <c r="T13" s="83">
        <f t="shared" si="4"/>
        <v>0</v>
      </c>
      <c r="U13" s="82"/>
      <c r="V13" s="82"/>
      <c r="W13" s="83">
        <f t="shared" si="5"/>
        <v>0</v>
      </c>
      <c r="X13" s="82"/>
      <c r="Y13" s="82"/>
      <c r="Z13" s="83">
        <f t="shared" si="6"/>
        <v>0</v>
      </c>
      <c r="AA13" s="82"/>
      <c r="AB13" s="82"/>
      <c r="AC13" s="83">
        <f t="shared" si="7"/>
        <v>0</v>
      </c>
    </row>
    <row r="14" spans="1:29" ht="15.75" x14ac:dyDescent="0.25">
      <c r="A14" s="150"/>
      <c r="B14" s="150"/>
      <c r="C14" s="150"/>
      <c r="D14" s="150"/>
      <c r="E14" s="150"/>
      <c r="F14" s="150"/>
      <c r="G14" s="147"/>
      <c r="H14" s="150"/>
      <c r="I14" s="86"/>
      <c r="J14" s="86"/>
      <c r="K14" s="78"/>
      <c r="L14" s="82">
        <f t="shared" ref="L14:L24" si="8">O14+R14+U14+X14+AA14</f>
        <v>0</v>
      </c>
      <c r="M14" s="82" t="e">
        <f t="shared" si="1"/>
        <v>#DIV/0!</v>
      </c>
      <c r="N14" s="83">
        <f t="shared" si="2"/>
        <v>0</v>
      </c>
      <c r="O14" s="82"/>
      <c r="P14" s="82"/>
      <c r="Q14" s="83">
        <f t="shared" ref="Q14:Q24" si="9">O14*P14</f>
        <v>0</v>
      </c>
      <c r="R14" s="82"/>
      <c r="S14" s="82"/>
      <c r="T14" s="83">
        <f t="shared" si="4"/>
        <v>0</v>
      </c>
      <c r="U14" s="82"/>
      <c r="V14" s="82"/>
      <c r="W14" s="83">
        <f t="shared" si="5"/>
        <v>0</v>
      </c>
      <c r="X14" s="82"/>
      <c r="Y14" s="82"/>
      <c r="Z14" s="83">
        <f t="shared" si="6"/>
        <v>0</v>
      </c>
      <c r="AA14" s="82"/>
      <c r="AB14" s="82"/>
      <c r="AC14" s="83">
        <f t="shared" si="7"/>
        <v>0</v>
      </c>
    </row>
    <row r="15" spans="1:29" ht="15.75" x14ac:dyDescent="0.25">
      <c r="A15" s="150"/>
      <c r="B15" s="150"/>
      <c r="C15" s="150"/>
      <c r="D15" s="150"/>
      <c r="E15" s="150"/>
      <c r="F15" s="150"/>
      <c r="G15" s="147"/>
      <c r="H15" s="150"/>
      <c r="I15" s="86"/>
      <c r="J15" s="86"/>
      <c r="K15" s="78"/>
      <c r="L15" s="82">
        <f t="shared" si="8"/>
        <v>0</v>
      </c>
      <c r="M15" s="82" t="e">
        <f t="shared" si="1"/>
        <v>#DIV/0!</v>
      </c>
      <c r="N15" s="83">
        <f t="shared" si="2"/>
        <v>0</v>
      </c>
      <c r="O15" s="82"/>
      <c r="P15" s="82"/>
      <c r="Q15" s="83">
        <f t="shared" si="9"/>
        <v>0</v>
      </c>
      <c r="R15" s="82"/>
      <c r="S15" s="82"/>
      <c r="T15" s="83">
        <f t="shared" si="4"/>
        <v>0</v>
      </c>
      <c r="U15" s="82"/>
      <c r="V15" s="82"/>
      <c r="W15" s="83">
        <f t="shared" si="5"/>
        <v>0</v>
      </c>
      <c r="X15" s="82"/>
      <c r="Y15" s="82"/>
      <c r="Z15" s="83">
        <f t="shared" si="6"/>
        <v>0</v>
      </c>
      <c r="AA15" s="82"/>
      <c r="AB15" s="82"/>
      <c r="AC15" s="83">
        <f t="shared" si="7"/>
        <v>0</v>
      </c>
    </row>
    <row r="16" spans="1:29" ht="38.25" customHeight="1" x14ac:dyDescent="0.25">
      <c r="A16" s="82"/>
      <c r="B16" s="82"/>
      <c r="C16" s="82"/>
      <c r="D16" s="82"/>
      <c r="E16" s="82"/>
      <c r="F16" s="82"/>
      <c r="G16" s="147"/>
      <c r="H16" s="150"/>
      <c r="I16" s="78"/>
      <c r="J16" s="86"/>
      <c r="K16" s="78"/>
      <c r="L16" s="82">
        <f t="shared" si="8"/>
        <v>0</v>
      </c>
      <c r="M16" s="82" t="e">
        <f t="shared" si="1"/>
        <v>#DIV/0!</v>
      </c>
      <c r="N16" s="83">
        <f t="shared" si="2"/>
        <v>0</v>
      </c>
      <c r="O16" s="82"/>
      <c r="P16" s="82"/>
      <c r="Q16" s="83">
        <f t="shared" si="9"/>
        <v>0</v>
      </c>
      <c r="R16" s="82"/>
      <c r="S16" s="82"/>
      <c r="T16" s="83">
        <f t="shared" si="4"/>
        <v>0</v>
      </c>
      <c r="U16" s="82"/>
      <c r="V16" s="82"/>
      <c r="W16" s="83">
        <f t="shared" si="5"/>
        <v>0</v>
      </c>
      <c r="X16" s="82"/>
      <c r="Y16" s="82"/>
      <c r="Z16" s="83">
        <f t="shared" si="6"/>
        <v>0</v>
      </c>
      <c r="AA16" s="82"/>
      <c r="AB16" s="82"/>
      <c r="AC16" s="83">
        <f t="shared" si="7"/>
        <v>0</v>
      </c>
    </row>
    <row r="17" spans="1:29" ht="15.75" x14ac:dyDescent="0.25">
      <c r="A17" s="82"/>
      <c r="B17" s="82"/>
      <c r="C17" s="82"/>
      <c r="D17" s="82"/>
      <c r="E17" s="82"/>
      <c r="F17" s="82"/>
      <c r="G17" s="147"/>
      <c r="H17" s="150"/>
      <c r="I17" s="78"/>
      <c r="J17" s="86"/>
      <c r="K17" s="78"/>
      <c r="L17" s="82">
        <f t="shared" si="8"/>
        <v>0</v>
      </c>
      <c r="M17" s="82" t="e">
        <f t="shared" si="1"/>
        <v>#DIV/0!</v>
      </c>
      <c r="N17" s="83">
        <f t="shared" si="2"/>
        <v>0</v>
      </c>
      <c r="O17" s="82"/>
      <c r="P17" s="82"/>
      <c r="Q17" s="83">
        <f t="shared" si="9"/>
        <v>0</v>
      </c>
      <c r="R17" s="82"/>
      <c r="S17" s="82"/>
      <c r="T17" s="83">
        <f t="shared" si="4"/>
        <v>0</v>
      </c>
      <c r="U17" s="82"/>
      <c r="V17" s="82"/>
      <c r="W17" s="83">
        <f t="shared" si="5"/>
        <v>0</v>
      </c>
      <c r="X17" s="82"/>
      <c r="Y17" s="82"/>
      <c r="Z17" s="83">
        <f t="shared" si="6"/>
        <v>0</v>
      </c>
      <c r="AA17" s="82"/>
      <c r="AB17" s="82"/>
      <c r="AC17" s="83">
        <f t="shared" si="7"/>
        <v>0</v>
      </c>
    </row>
    <row r="18" spans="1:29" ht="22.5" customHeight="1" x14ac:dyDescent="0.25">
      <c r="A18" s="82"/>
      <c r="B18" s="82"/>
      <c r="C18" s="82"/>
      <c r="D18" s="82"/>
      <c r="E18" s="82"/>
      <c r="F18" s="82"/>
      <c r="G18" s="147"/>
      <c r="H18" s="150"/>
      <c r="I18" s="78"/>
      <c r="J18" s="86"/>
      <c r="K18" s="78"/>
      <c r="L18" s="82">
        <f t="shared" si="8"/>
        <v>0</v>
      </c>
      <c r="M18" s="82" t="e">
        <f t="shared" si="1"/>
        <v>#DIV/0!</v>
      </c>
      <c r="N18" s="83">
        <f t="shared" si="2"/>
        <v>0</v>
      </c>
      <c r="O18" s="82"/>
      <c r="P18" s="82"/>
      <c r="Q18" s="83">
        <f t="shared" si="9"/>
        <v>0</v>
      </c>
      <c r="R18" s="82"/>
      <c r="S18" s="82"/>
      <c r="T18" s="83">
        <f t="shared" si="4"/>
        <v>0</v>
      </c>
      <c r="U18" s="82"/>
      <c r="V18" s="82"/>
      <c r="W18" s="83">
        <f t="shared" si="5"/>
        <v>0</v>
      </c>
      <c r="X18" s="82"/>
      <c r="Y18" s="82"/>
      <c r="Z18" s="83">
        <f t="shared" si="6"/>
        <v>0</v>
      </c>
      <c r="AA18" s="82"/>
      <c r="AB18" s="82"/>
      <c r="AC18" s="83">
        <f t="shared" si="7"/>
        <v>0</v>
      </c>
    </row>
    <row r="19" spans="1:29" ht="15.75" x14ac:dyDescent="0.25">
      <c r="A19" s="82"/>
      <c r="B19" s="82"/>
      <c r="C19" s="82"/>
      <c r="D19" s="82"/>
      <c r="E19" s="82"/>
      <c r="F19" s="82"/>
      <c r="G19" s="147"/>
      <c r="H19" s="150"/>
      <c r="I19" s="78"/>
      <c r="J19" s="86"/>
      <c r="K19" s="78"/>
      <c r="L19" s="82">
        <f t="shared" si="8"/>
        <v>0</v>
      </c>
      <c r="M19" s="82" t="e">
        <f t="shared" si="1"/>
        <v>#DIV/0!</v>
      </c>
      <c r="N19" s="83">
        <f t="shared" si="2"/>
        <v>0</v>
      </c>
      <c r="O19" s="82"/>
      <c r="P19" s="82"/>
      <c r="Q19" s="83">
        <f t="shared" si="9"/>
        <v>0</v>
      </c>
      <c r="R19" s="82"/>
      <c r="S19" s="82"/>
      <c r="T19" s="83">
        <f t="shared" si="4"/>
        <v>0</v>
      </c>
      <c r="U19" s="82"/>
      <c r="V19" s="82"/>
      <c r="W19" s="83">
        <f t="shared" si="5"/>
        <v>0</v>
      </c>
      <c r="X19" s="82"/>
      <c r="Y19" s="82"/>
      <c r="Z19" s="83">
        <f t="shared" si="6"/>
        <v>0</v>
      </c>
      <c r="AA19" s="82"/>
      <c r="AB19" s="82"/>
      <c r="AC19" s="83">
        <f t="shared" si="7"/>
        <v>0</v>
      </c>
    </row>
    <row r="20" spans="1:29" ht="15.75" x14ac:dyDescent="0.25">
      <c r="A20" s="82"/>
      <c r="B20" s="82"/>
      <c r="C20" s="82"/>
      <c r="D20" s="82"/>
      <c r="E20" s="82"/>
      <c r="F20" s="82"/>
      <c r="G20" s="147"/>
      <c r="H20" s="150"/>
      <c r="I20" s="78"/>
      <c r="J20" s="86"/>
      <c r="K20" s="78"/>
      <c r="L20" s="82">
        <f t="shared" si="8"/>
        <v>0</v>
      </c>
      <c r="M20" s="82" t="e">
        <f t="shared" si="1"/>
        <v>#DIV/0!</v>
      </c>
      <c r="N20" s="83">
        <f t="shared" si="2"/>
        <v>0</v>
      </c>
      <c r="O20" s="82"/>
      <c r="P20" s="82"/>
      <c r="Q20" s="83">
        <f t="shared" si="9"/>
        <v>0</v>
      </c>
      <c r="R20" s="82"/>
      <c r="S20" s="82"/>
      <c r="T20" s="83">
        <f t="shared" si="4"/>
        <v>0</v>
      </c>
      <c r="U20" s="82"/>
      <c r="V20" s="82"/>
      <c r="W20" s="83">
        <f t="shared" si="5"/>
        <v>0</v>
      </c>
      <c r="X20" s="82"/>
      <c r="Y20" s="82"/>
      <c r="Z20" s="83">
        <f t="shared" si="6"/>
        <v>0</v>
      </c>
      <c r="AA20" s="82"/>
      <c r="AB20" s="82"/>
      <c r="AC20" s="83">
        <f t="shared" si="7"/>
        <v>0</v>
      </c>
    </row>
    <row r="21" spans="1:29" ht="30" customHeight="1" x14ac:dyDescent="0.25">
      <c r="A21" s="82"/>
      <c r="B21" s="82"/>
      <c r="C21" s="82"/>
      <c r="D21" s="82"/>
      <c r="E21" s="82"/>
      <c r="F21" s="82"/>
      <c r="G21" s="147"/>
      <c r="H21" s="150"/>
      <c r="I21" s="78"/>
      <c r="J21" s="86"/>
      <c r="K21" s="78"/>
      <c r="L21" s="82">
        <f t="shared" si="8"/>
        <v>0</v>
      </c>
      <c r="M21" s="82" t="e">
        <f t="shared" si="1"/>
        <v>#DIV/0!</v>
      </c>
      <c r="N21" s="83">
        <f t="shared" si="2"/>
        <v>0</v>
      </c>
      <c r="O21" s="82"/>
      <c r="P21" s="82"/>
      <c r="Q21" s="83">
        <f t="shared" si="9"/>
        <v>0</v>
      </c>
      <c r="R21" s="82"/>
      <c r="S21" s="82"/>
      <c r="T21" s="83">
        <f t="shared" si="4"/>
        <v>0</v>
      </c>
      <c r="U21" s="82"/>
      <c r="V21" s="82"/>
      <c r="W21" s="83">
        <f t="shared" si="5"/>
        <v>0</v>
      </c>
      <c r="X21" s="82"/>
      <c r="Y21" s="82"/>
      <c r="Z21" s="83">
        <f t="shared" si="6"/>
        <v>0</v>
      </c>
      <c r="AA21" s="82"/>
      <c r="AB21" s="82"/>
      <c r="AC21" s="83">
        <f t="shared" si="7"/>
        <v>0</v>
      </c>
    </row>
    <row r="22" spans="1:29" ht="15.75" x14ac:dyDescent="0.25">
      <c r="A22" s="82"/>
      <c r="B22" s="82"/>
      <c r="C22" s="82"/>
      <c r="D22" s="82"/>
      <c r="E22" s="82"/>
      <c r="F22" s="82"/>
      <c r="G22" s="147"/>
      <c r="H22" s="150"/>
      <c r="I22" s="78"/>
      <c r="J22" s="86"/>
      <c r="K22" s="78"/>
      <c r="L22" s="82">
        <f t="shared" si="8"/>
        <v>0</v>
      </c>
      <c r="M22" s="82" t="e">
        <f t="shared" si="1"/>
        <v>#DIV/0!</v>
      </c>
      <c r="N22" s="83">
        <f t="shared" si="2"/>
        <v>0</v>
      </c>
      <c r="O22" s="82"/>
      <c r="P22" s="82"/>
      <c r="Q22" s="83">
        <f t="shared" si="9"/>
        <v>0</v>
      </c>
      <c r="R22" s="82"/>
      <c r="S22" s="82"/>
      <c r="T22" s="83">
        <f t="shared" si="4"/>
        <v>0</v>
      </c>
      <c r="U22" s="82"/>
      <c r="V22" s="82"/>
      <c r="W22" s="83">
        <f t="shared" si="5"/>
        <v>0</v>
      </c>
      <c r="X22" s="82"/>
      <c r="Y22" s="82"/>
      <c r="Z22" s="83">
        <f t="shared" si="6"/>
        <v>0</v>
      </c>
      <c r="AA22" s="82"/>
      <c r="AB22" s="82"/>
      <c r="AC22" s="83">
        <f t="shared" si="7"/>
        <v>0</v>
      </c>
    </row>
    <row r="23" spans="1:29" ht="15.75" x14ac:dyDescent="0.25">
      <c r="A23" s="82"/>
      <c r="B23" s="82"/>
      <c r="C23" s="82"/>
      <c r="D23" s="82"/>
      <c r="E23" s="82"/>
      <c r="F23" s="82"/>
      <c r="G23" s="147"/>
      <c r="H23" s="150"/>
      <c r="I23" s="78"/>
      <c r="J23" s="86"/>
      <c r="K23" s="78"/>
      <c r="L23" s="82">
        <f t="shared" si="8"/>
        <v>0</v>
      </c>
      <c r="M23" s="82" t="e">
        <f t="shared" si="1"/>
        <v>#DIV/0!</v>
      </c>
      <c r="N23" s="83">
        <f t="shared" si="2"/>
        <v>0</v>
      </c>
      <c r="O23" s="82"/>
      <c r="P23" s="82"/>
      <c r="Q23" s="83">
        <f t="shared" si="9"/>
        <v>0</v>
      </c>
      <c r="R23" s="82"/>
      <c r="S23" s="82"/>
      <c r="T23" s="83">
        <f t="shared" si="4"/>
        <v>0</v>
      </c>
      <c r="U23" s="82"/>
      <c r="V23" s="82"/>
      <c r="W23" s="83">
        <f t="shared" si="5"/>
        <v>0</v>
      </c>
      <c r="X23" s="82"/>
      <c r="Y23" s="82"/>
      <c r="Z23" s="83">
        <f t="shared" si="6"/>
        <v>0</v>
      </c>
      <c r="AA23" s="82"/>
      <c r="AB23" s="82"/>
      <c r="AC23" s="83">
        <f t="shared" si="7"/>
        <v>0</v>
      </c>
    </row>
    <row r="24" spans="1:29" ht="15.75" x14ac:dyDescent="0.25">
      <c r="A24" s="82"/>
      <c r="B24" s="82"/>
      <c r="C24" s="82"/>
      <c r="D24" s="82"/>
      <c r="E24" s="82"/>
      <c r="F24" s="82"/>
      <c r="G24" s="147"/>
      <c r="H24" s="150"/>
      <c r="I24" s="78"/>
      <c r="J24" s="86"/>
      <c r="K24" s="78"/>
      <c r="L24" s="82">
        <f t="shared" si="8"/>
        <v>0</v>
      </c>
      <c r="M24" s="82" t="e">
        <f t="shared" si="1"/>
        <v>#DIV/0!</v>
      </c>
      <c r="N24" s="83">
        <f t="shared" si="2"/>
        <v>0</v>
      </c>
      <c r="O24" s="82"/>
      <c r="P24" s="82"/>
      <c r="Q24" s="83">
        <f t="shared" si="9"/>
        <v>0</v>
      </c>
      <c r="R24" s="82"/>
      <c r="S24" s="82"/>
      <c r="T24" s="83">
        <f t="shared" si="4"/>
        <v>0</v>
      </c>
      <c r="U24" s="82"/>
      <c r="V24" s="82"/>
      <c r="W24" s="83">
        <f t="shared" si="5"/>
        <v>0</v>
      </c>
      <c r="X24" s="82"/>
      <c r="Y24" s="82"/>
      <c r="Z24" s="83">
        <f t="shared" si="6"/>
        <v>0</v>
      </c>
      <c r="AA24" s="82"/>
      <c r="AB24" s="82"/>
      <c r="AC24" s="83">
        <f t="shared" si="7"/>
        <v>0</v>
      </c>
    </row>
    <row r="25" spans="1:29" ht="15.75" x14ac:dyDescent="0.25">
      <c r="A25" s="484" t="s">
        <v>88</v>
      </c>
      <c r="B25" s="484"/>
      <c r="C25" s="484"/>
      <c r="D25" s="484"/>
      <c r="E25" s="484"/>
      <c r="F25" s="484"/>
      <c r="G25" s="484"/>
      <c r="H25" s="484"/>
      <c r="I25" s="484"/>
      <c r="J25" s="148"/>
      <c r="K25" s="146" t="s">
        <v>94</v>
      </c>
      <c r="L25" s="146" t="s">
        <v>94</v>
      </c>
      <c r="M25" s="146" t="s">
        <v>94</v>
      </c>
      <c r="N25" s="84" t="e">
        <f t="shared" si="2"/>
        <v>#REF!</v>
      </c>
      <c r="O25" s="146" t="s">
        <v>94</v>
      </c>
      <c r="P25" s="146" t="s">
        <v>94</v>
      </c>
      <c r="Q25" s="85" t="e">
        <f>#REF!+#REF!+#REF!+#REF!+#REF!</f>
        <v>#REF!</v>
      </c>
      <c r="R25" s="146" t="s">
        <v>94</v>
      </c>
      <c r="S25" s="146" t="s">
        <v>94</v>
      </c>
      <c r="T25" s="85" t="e">
        <f>#REF!+#REF!+#REF!+#REF!+#REF!</f>
        <v>#REF!</v>
      </c>
      <c r="U25" s="146" t="s">
        <v>94</v>
      </c>
      <c r="V25" s="146" t="s">
        <v>94</v>
      </c>
      <c r="W25" s="85" t="e">
        <f>#REF!+#REF!+#REF!+#REF!+#REF!</f>
        <v>#REF!</v>
      </c>
      <c r="X25" s="146" t="s">
        <v>94</v>
      </c>
      <c r="Y25" s="146" t="s">
        <v>94</v>
      </c>
      <c r="Z25" s="85" t="e">
        <f>#REF!+#REF!+#REF!+#REF!+#REF!</f>
        <v>#REF!</v>
      </c>
      <c r="AA25" s="146" t="s">
        <v>94</v>
      </c>
      <c r="AB25" s="146" t="s">
        <v>94</v>
      </c>
      <c r="AC25" s="85" t="e">
        <f>#REF!+#REF!+#REF!+#REF!+#REF!</f>
        <v>#REF!</v>
      </c>
    </row>
    <row r="26" spans="1:29" x14ac:dyDescent="0.25">
      <c r="A26" s="58"/>
      <c r="B26" s="58"/>
      <c r="C26" s="58"/>
      <c r="D26" s="58"/>
      <c r="E26" s="58"/>
      <c r="F26" s="58"/>
      <c r="G26" s="58"/>
      <c r="H26" s="58"/>
      <c r="I26" s="58"/>
      <c r="J26" s="58"/>
    </row>
    <row r="27" spans="1:29" s="59" customFormat="1" x14ac:dyDescent="0.25">
      <c r="A27" s="483" t="s">
        <v>87</v>
      </c>
      <c r="B27" s="483"/>
      <c r="C27" s="483"/>
      <c r="D27" s="483"/>
      <c r="E27" s="483"/>
      <c r="F27" s="483"/>
      <c r="G27" s="483"/>
      <c r="H27" s="483"/>
      <c r="I27" s="483"/>
      <c r="J27" s="149"/>
    </row>
    <row r="28" spans="1:29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29" x14ac:dyDescent="0.25">
      <c r="A29" s="370" t="s">
        <v>30</v>
      </c>
      <c r="B29" s="370"/>
      <c r="C29" s="370"/>
      <c r="D29" s="370"/>
      <c r="E29" s="370"/>
      <c r="F29" s="370"/>
      <c r="G29" s="370"/>
      <c r="H29" s="370"/>
      <c r="I29" s="370"/>
      <c r="J29" s="144"/>
    </row>
    <row r="30" spans="1:29" x14ac:dyDescent="0.25">
      <c r="A30" s="370" t="s">
        <v>31</v>
      </c>
      <c r="B30" s="370"/>
      <c r="C30" s="370"/>
      <c r="D30" s="370"/>
      <c r="E30" s="370"/>
      <c r="F30" s="370"/>
      <c r="G30" s="370"/>
      <c r="H30" s="370"/>
      <c r="I30" s="370"/>
      <c r="J30" s="144"/>
    </row>
  </sheetData>
  <mergeCells count="19">
    <mergeCell ref="AA1:AC1"/>
    <mergeCell ref="A8:AC8"/>
    <mergeCell ref="A3:AC3"/>
    <mergeCell ref="A4:AC4"/>
    <mergeCell ref="A5:AC5"/>
    <mergeCell ref="A6:AC6"/>
    <mergeCell ref="A7:AC7"/>
    <mergeCell ref="K9:N10"/>
    <mergeCell ref="O9:AC9"/>
    <mergeCell ref="O10:Q10"/>
    <mergeCell ref="R10:T10"/>
    <mergeCell ref="U10:W10"/>
    <mergeCell ref="X10:Z10"/>
    <mergeCell ref="AA10:AC10"/>
    <mergeCell ref="A27:I27"/>
    <mergeCell ref="A29:I29"/>
    <mergeCell ref="A30:I30"/>
    <mergeCell ref="A25:I25"/>
    <mergeCell ref="A9:J10"/>
  </mergeCells>
  <pageMargins left="0.70866141732283472" right="0.19685039370078741" top="0.74803149606299213" bottom="0.74803149606299213" header="0.31496062992125984" footer="0.31496062992125984"/>
  <pageSetup paperSize="9" scale="42" orientation="landscape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view="pageBreakPreview" zoomScaleSheetLayoutView="100" workbookViewId="0">
      <selection activeCell="T1" sqref="T1:W1"/>
    </sheetView>
  </sheetViews>
  <sheetFormatPr defaultRowHeight="15" x14ac:dyDescent="0.25"/>
  <cols>
    <col min="1" max="1" width="29.42578125" style="3" customWidth="1"/>
    <col min="2" max="2" width="5.7109375" style="57" customWidth="1"/>
    <col min="3" max="3" width="12.28515625" style="57" customWidth="1"/>
    <col min="4" max="4" width="5.140625" style="57" customWidth="1"/>
    <col min="5" max="5" width="9.28515625" style="57" customWidth="1"/>
    <col min="6" max="6" width="4.28515625" style="57" customWidth="1"/>
    <col min="7" max="7" width="5.85546875" style="57" customWidth="1"/>
    <col min="8" max="8" width="10.28515625" style="57" customWidth="1"/>
    <col min="9" max="9" width="16.28515625" style="57" customWidth="1"/>
    <col min="10" max="10" width="6.85546875" style="57" customWidth="1"/>
    <col min="11" max="11" width="5.28515625" style="3" customWidth="1"/>
    <col min="12" max="12" width="8" style="3" customWidth="1"/>
    <col min="13" max="13" width="10.5703125" style="3" customWidth="1"/>
    <col min="14" max="14" width="15.140625" style="3" customWidth="1"/>
    <col min="15" max="15" width="11.28515625" style="3" customWidth="1"/>
    <col min="16" max="16" width="12.85546875" style="3" customWidth="1"/>
    <col min="17" max="17" width="13.7109375" style="3" bestFit="1" customWidth="1"/>
    <col min="18" max="18" width="8.42578125" style="3" customWidth="1"/>
    <col min="19" max="19" width="9" style="3" customWidth="1"/>
    <col min="20" max="20" width="11.28515625" style="3" customWidth="1"/>
    <col min="21" max="21" width="7.28515625" style="3" customWidth="1"/>
    <col min="22" max="22" width="8.140625" style="3" customWidth="1"/>
    <col min="23" max="23" width="11.85546875" style="3" customWidth="1"/>
    <col min="24" max="16384" width="9.140625" style="3"/>
  </cols>
  <sheetData>
    <row r="1" spans="1:23" ht="69.75" customHeight="1" x14ac:dyDescent="0.25">
      <c r="B1" s="349"/>
      <c r="C1" s="349"/>
      <c r="D1" s="349"/>
      <c r="E1" s="349"/>
      <c r="F1" s="349"/>
      <c r="G1" s="349"/>
      <c r="H1" s="349"/>
      <c r="I1" s="349"/>
      <c r="J1" s="349"/>
      <c r="T1" s="412" t="s">
        <v>580</v>
      </c>
      <c r="U1" s="412"/>
      <c r="V1" s="412"/>
      <c r="W1" s="412"/>
    </row>
    <row r="2" spans="1:23" x14ac:dyDescent="0.25">
      <c r="B2" s="349"/>
      <c r="C2" s="349"/>
      <c r="D2" s="349"/>
      <c r="E2" s="349"/>
      <c r="F2" s="349"/>
      <c r="G2" s="349"/>
      <c r="H2" s="349"/>
      <c r="I2" s="349"/>
      <c r="J2" s="349"/>
    </row>
    <row r="3" spans="1:23" ht="15" customHeight="1" x14ac:dyDescent="0.25">
      <c r="B3" s="468" t="s">
        <v>125</v>
      </c>
      <c r="C3" s="468"/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468"/>
      <c r="P3" s="468"/>
      <c r="Q3" s="468"/>
      <c r="R3" s="468"/>
      <c r="S3" s="468"/>
      <c r="T3" s="468"/>
      <c r="U3" s="468"/>
      <c r="V3" s="468"/>
      <c r="W3" s="468"/>
    </row>
    <row r="4" spans="1:23" ht="22.5" customHeight="1" x14ac:dyDescent="0.25">
      <c r="B4" s="464" t="s">
        <v>19</v>
      </c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  <c r="N4" s="464"/>
      <c r="O4" s="464"/>
      <c r="P4" s="464"/>
      <c r="Q4" s="464"/>
      <c r="R4" s="464"/>
      <c r="S4" s="464"/>
      <c r="T4" s="464"/>
      <c r="U4" s="464"/>
      <c r="V4" s="464"/>
      <c r="W4" s="464"/>
    </row>
    <row r="5" spans="1:23" ht="36" customHeight="1" x14ac:dyDescent="0.25">
      <c r="B5" s="465" t="s">
        <v>536</v>
      </c>
      <c r="C5" s="465"/>
      <c r="D5" s="465"/>
      <c r="E5" s="465"/>
      <c r="F5" s="465"/>
      <c r="G5" s="465"/>
      <c r="H5" s="465"/>
      <c r="I5" s="465"/>
      <c r="J5" s="465"/>
      <c r="K5" s="465"/>
      <c r="L5" s="465"/>
      <c r="M5" s="465"/>
      <c r="N5" s="465"/>
      <c r="O5" s="465"/>
      <c r="P5" s="465"/>
      <c r="Q5" s="465"/>
      <c r="R5" s="465"/>
      <c r="S5" s="465"/>
      <c r="T5" s="465"/>
      <c r="U5" s="465"/>
      <c r="V5" s="465"/>
      <c r="W5" s="465"/>
    </row>
    <row r="6" spans="1:23" ht="15" customHeight="1" x14ac:dyDescent="0.25">
      <c r="B6" s="486" t="s">
        <v>537</v>
      </c>
      <c r="C6" s="486"/>
      <c r="D6" s="486"/>
      <c r="E6" s="486"/>
      <c r="F6" s="486"/>
      <c r="G6" s="486"/>
      <c r="H6" s="486"/>
      <c r="I6" s="486"/>
      <c r="J6" s="486"/>
      <c r="K6" s="486"/>
      <c r="L6" s="486"/>
      <c r="M6" s="486"/>
      <c r="N6" s="486"/>
      <c r="O6" s="486"/>
      <c r="P6" s="486"/>
      <c r="Q6" s="486"/>
      <c r="R6" s="486"/>
      <c r="S6" s="486"/>
      <c r="T6" s="486"/>
      <c r="U6" s="486"/>
      <c r="V6" s="486"/>
      <c r="W6" s="486"/>
    </row>
    <row r="7" spans="1:23" ht="15" customHeight="1" x14ac:dyDescent="0.25">
      <c r="B7" s="487" t="s">
        <v>28</v>
      </c>
      <c r="C7" s="487"/>
      <c r="D7" s="487"/>
      <c r="E7" s="487"/>
      <c r="F7" s="487"/>
      <c r="G7" s="487"/>
      <c r="H7" s="487"/>
      <c r="I7" s="487"/>
      <c r="J7" s="487"/>
      <c r="K7" s="487"/>
      <c r="L7" s="487"/>
      <c r="M7" s="487"/>
      <c r="N7" s="487"/>
      <c r="O7" s="487"/>
      <c r="P7" s="487"/>
      <c r="Q7" s="487"/>
      <c r="R7" s="487"/>
      <c r="S7" s="487"/>
      <c r="T7" s="487"/>
      <c r="U7" s="487"/>
      <c r="V7" s="487"/>
      <c r="W7" s="487"/>
    </row>
    <row r="8" spans="1:23" ht="15" customHeight="1" x14ac:dyDescent="0.25">
      <c r="B8" s="485" t="s">
        <v>389</v>
      </c>
      <c r="C8" s="485"/>
      <c r="D8" s="485"/>
      <c r="E8" s="485"/>
      <c r="F8" s="485"/>
      <c r="G8" s="485"/>
      <c r="H8" s="485"/>
      <c r="I8" s="485"/>
      <c r="J8" s="485"/>
      <c r="K8" s="485"/>
      <c r="L8" s="485"/>
      <c r="M8" s="485"/>
      <c r="N8" s="485"/>
      <c r="O8" s="485"/>
      <c r="P8" s="485"/>
      <c r="Q8" s="485"/>
      <c r="R8" s="485"/>
      <c r="S8" s="485"/>
      <c r="T8" s="485"/>
      <c r="U8" s="485"/>
      <c r="V8" s="485"/>
      <c r="W8" s="485"/>
    </row>
    <row r="9" spans="1:23" ht="15" customHeight="1" x14ac:dyDescent="0.25">
      <c r="A9" s="488" t="s">
        <v>331</v>
      </c>
      <c r="B9" s="479" t="s">
        <v>15</v>
      </c>
      <c r="C9" s="479"/>
      <c r="D9" s="479"/>
      <c r="E9" s="479"/>
      <c r="F9" s="479"/>
      <c r="G9" s="479"/>
      <c r="H9" s="479"/>
      <c r="I9" s="479"/>
      <c r="J9" s="479"/>
      <c r="K9" s="479" t="s">
        <v>16</v>
      </c>
      <c r="L9" s="479"/>
      <c r="M9" s="479"/>
      <c r="N9" s="479"/>
      <c r="O9" s="479" t="s">
        <v>23</v>
      </c>
      <c r="P9" s="479"/>
      <c r="Q9" s="479"/>
      <c r="R9" s="479" t="s">
        <v>24</v>
      </c>
      <c r="S9" s="479"/>
      <c r="T9" s="479"/>
      <c r="U9" s="479" t="s">
        <v>91</v>
      </c>
      <c r="V9" s="479"/>
      <c r="W9" s="479"/>
    </row>
    <row r="10" spans="1:23" s="49" customFormat="1" ht="47.25" customHeight="1" x14ac:dyDescent="0.25">
      <c r="A10" s="488"/>
      <c r="B10" s="51" t="s">
        <v>0</v>
      </c>
      <c r="C10" s="51" t="s">
        <v>1</v>
      </c>
      <c r="D10" s="51" t="s">
        <v>2</v>
      </c>
      <c r="E10" s="51" t="s">
        <v>3</v>
      </c>
      <c r="F10" s="51" t="s">
        <v>21</v>
      </c>
      <c r="G10" s="51" t="s">
        <v>4</v>
      </c>
      <c r="H10" s="51" t="s">
        <v>5</v>
      </c>
      <c r="I10" s="51" t="s">
        <v>20</v>
      </c>
      <c r="J10" s="51" t="s">
        <v>96</v>
      </c>
      <c r="K10" s="51" t="s">
        <v>89</v>
      </c>
      <c r="L10" s="51" t="s">
        <v>277</v>
      </c>
      <c r="M10" s="51" t="s">
        <v>14</v>
      </c>
      <c r="N10" s="51" t="s">
        <v>29</v>
      </c>
      <c r="O10" s="51" t="s">
        <v>277</v>
      </c>
      <c r="P10" s="51" t="s">
        <v>14</v>
      </c>
      <c r="Q10" s="51" t="s">
        <v>29</v>
      </c>
      <c r="R10" s="51" t="s">
        <v>277</v>
      </c>
      <c r="S10" s="51" t="s">
        <v>14</v>
      </c>
      <c r="T10" s="51" t="s">
        <v>29</v>
      </c>
      <c r="U10" s="51" t="s">
        <v>277</v>
      </c>
      <c r="V10" s="51" t="s">
        <v>14</v>
      </c>
      <c r="W10" s="51" t="s">
        <v>29</v>
      </c>
    </row>
    <row r="11" spans="1:23" ht="24.75" customHeight="1" x14ac:dyDescent="0.25">
      <c r="A11" s="489" t="s">
        <v>535</v>
      </c>
      <c r="B11" s="490"/>
      <c r="C11" s="490"/>
      <c r="D11" s="490"/>
      <c r="E11" s="490"/>
      <c r="F11" s="490"/>
      <c r="G11" s="490"/>
      <c r="H11" s="490"/>
      <c r="I11" s="490"/>
      <c r="J11" s="490"/>
      <c r="K11" s="490"/>
      <c r="L11" s="490"/>
      <c r="M11" s="490"/>
      <c r="N11" s="490"/>
      <c r="O11" s="490"/>
      <c r="P11" s="490"/>
      <c r="Q11" s="490"/>
      <c r="R11" s="490"/>
      <c r="S11" s="490"/>
      <c r="T11" s="490"/>
      <c r="U11" s="490"/>
      <c r="V11" s="490"/>
      <c r="W11" s="491"/>
    </row>
    <row r="12" spans="1:23" ht="15.75" x14ac:dyDescent="0.25">
      <c r="A12" s="132"/>
      <c r="B12" s="342"/>
      <c r="C12" s="343"/>
      <c r="D12" s="81"/>
      <c r="E12" s="154"/>
      <c r="F12" s="81"/>
      <c r="G12" s="154"/>
      <c r="H12" s="154"/>
      <c r="I12" s="154"/>
      <c r="J12" s="81"/>
      <c r="K12" s="78"/>
      <c r="L12" s="82">
        <f t="shared" ref="L12:L18" si="0">O12+R12+U12</f>
        <v>0</v>
      </c>
      <c r="M12" s="82" t="e">
        <f t="shared" ref="M12:M18" si="1">N12/L12</f>
        <v>#DIV/0!</v>
      </c>
      <c r="N12" s="345">
        <f t="shared" ref="N12:N18" si="2">Q12+T12+W12</f>
        <v>0</v>
      </c>
      <c r="O12" s="82"/>
      <c r="P12" s="82"/>
      <c r="Q12" s="83">
        <f t="shared" ref="Q12:Q18" si="3">O12*P12</f>
        <v>0</v>
      </c>
      <c r="R12" s="82"/>
      <c r="S12" s="82"/>
      <c r="T12" s="83">
        <f t="shared" ref="T12:T18" si="4">R12*S12</f>
        <v>0</v>
      </c>
      <c r="U12" s="82"/>
      <c r="V12" s="82"/>
      <c r="W12" s="83">
        <f t="shared" ref="W12:W18" si="5">U12*V12</f>
        <v>0</v>
      </c>
    </row>
    <row r="13" spans="1:23" ht="15.75" x14ac:dyDescent="0.25">
      <c r="A13" s="132"/>
      <c r="B13" s="81"/>
      <c r="C13" s="81"/>
      <c r="D13" s="81"/>
      <c r="E13" s="81"/>
      <c r="F13" s="81"/>
      <c r="G13" s="81"/>
      <c r="H13" s="81"/>
      <c r="I13" s="81"/>
      <c r="J13" s="81"/>
      <c r="K13" s="78"/>
      <c r="L13" s="82">
        <f t="shared" si="0"/>
        <v>0</v>
      </c>
      <c r="M13" s="82" t="e">
        <f t="shared" si="1"/>
        <v>#DIV/0!</v>
      </c>
      <c r="N13" s="345">
        <f t="shared" si="2"/>
        <v>0</v>
      </c>
      <c r="O13" s="82"/>
      <c r="P13" s="82"/>
      <c r="Q13" s="83">
        <f t="shared" si="3"/>
        <v>0</v>
      </c>
      <c r="R13" s="82"/>
      <c r="S13" s="82"/>
      <c r="T13" s="83">
        <f t="shared" si="4"/>
        <v>0</v>
      </c>
      <c r="U13" s="82"/>
      <c r="V13" s="82"/>
      <c r="W13" s="83">
        <f t="shared" si="5"/>
        <v>0</v>
      </c>
    </row>
    <row r="14" spans="1:23" ht="15.75" customHeight="1" x14ac:dyDescent="0.25">
      <c r="A14" s="492" t="s">
        <v>538</v>
      </c>
      <c r="B14" s="493"/>
      <c r="C14" s="493"/>
      <c r="D14" s="493"/>
      <c r="E14" s="493"/>
      <c r="F14" s="493"/>
      <c r="G14" s="493"/>
      <c r="H14" s="494"/>
      <c r="I14" s="81"/>
      <c r="J14" s="81"/>
      <c r="K14" s="78"/>
      <c r="L14" s="82">
        <f t="shared" si="0"/>
        <v>0</v>
      </c>
      <c r="M14" s="82" t="e">
        <f t="shared" si="1"/>
        <v>#DIV/0!</v>
      </c>
      <c r="N14" s="345">
        <f t="shared" si="2"/>
        <v>0</v>
      </c>
      <c r="O14" s="82"/>
      <c r="P14" s="82"/>
      <c r="Q14" s="83">
        <f t="shared" si="3"/>
        <v>0</v>
      </c>
      <c r="R14" s="82"/>
      <c r="S14" s="82"/>
      <c r="T14" s="83">
        <f t="shared" si="4"/>
        <v>0</v>
      </c>
      <c r="U14" s="82"/>
      <c r="V14" s="82"/>
      <c r="W14" s="83">
        <f t="shared" si="5"/>
        <v>0</v>
      </c>
    </row>
    <row r="15" spans="1:23" ht="15.75" x14ac:dyDescent="0.25">
      <c r="A15" s="132"/>
      <c r="B15" s="342"/>
      <c r="C15" s="154"/>
      <c r="D15" s="81"/>
      <c r="E15" s="154"/>
      <c r="F15" s="81"/>
      <c r="G15" s="81"/>
      <c r="H15" s="154"/>
      <c r="I15" s="154"/>
      <c r="J15" s="81"/>
      <c r="K15" s="78"/>
      <c r="L15" s="82">
        <f t="shared" si="0"/>
        <v>0</v>
      </c>
      <c r="M15" s="82" t="e">
        <f t="shared" si="1"/>
        <v>#DIV/0!</v>
      </c>
      <c r="N15" s="345">
        <f t="shared" si="2"/>
        <v>0</v>
      </c>
      <c r="O15" s="82"/>
      <c r="P15" s="82"/>
      <c r="Q15" s="83">
        <f t="shared" si="3"/>
        <v>0</v>
      </c>
      <c r="R15" s="82"/>
      <c r="S15" s="82"/>
      <c r="T15" s="83">
        <f t="shared" si="4"/>
        <v>0</v>
      </c>
      <c r="U15" s="82"/>
      <c r="V15" s="82"/>
      <c r="W15" s="83">
        <f t="shared" si="5"/>
        <v>0</v>
      </c>
    </row>
    <row r="16" spans="1:23" ht="15.75" x14ac:dyDescent="0.25">
      <c r="A16" s="132"/>
      <c r="B16" s="342"/>
      <c r="C16" s="81"/>
      <c r="D16" s="81"/>
      <c r="E16" s="154"/>
      <c r="F16" s="81"/>
      <c r="G16" s="81"/>
      <c r="H16" s="154"/>
      <c r="I16" s="154"/>
      <c r="J16" s="81"/>
      <c r="K16" s="78"/>
      <c r="L16" s="82">
        <f t="shared" si="0"/>
        <v>0</v>
      </c>
      <c r="M16" s="82" t="e">
        <f t="shared" si="1"/>
        <v>#DIV/0!</v>
      </c>
      <c r="N16" s="345">
        <f t="shared" si="2"/>
        <v>0</v>
      </c>
      <c r="O16" s="82"/>
      <c r="P16" s="82"/>
      <c r="Q16" s="83">
        <f t="shared" si="3"/>
        <v>0</v>
      </c>
      <c r="R16" s="82"/>
      <c r="S16" s="82"/>
      <c r="T16" s="83">
        <f t="shared" si="4"/>
        <v>0</v>
      </c>
      <c r="U16" s="82"/>
      <c r="V16" s="82"/>
      <c r="W16" s="83">
        <f t="shared" si="5"/>
        <v>0</v>
      </c>
    </row>
    <row r="17" spans="1:23" ht="15" customHeight="1" x14ac:dyDescent="0.25">
      <c r="A17" s="492" t="s">
        <v>538</v>
      </c>
      <c r="B17" s="493"/>
      <c r="C17" s="493"/>
      <c r="D17" s="493"/>
      <c r="E17" s="493"/>
      <c r="F17" s="493"/>
      <c r="G17" s="493"/>
      <c r="H17" s="494"/>
      <c r="I17" s="81"/>
      <c r="J17" s="81"/>
      <c r="K17" s="78"/>
      <c r="L17" s="82">
        <f t="shared" si="0"/>
        <v>0</v>
      </c>
      <c r="M17" s="82" t="e">
        <f t="shared" si="1"/>
        <v>#DIV/0!</v>
      </c>
      <c r="N17" s="345">
        <f t="shared" si="2"/>
        <v>0</v>
      </c>
      <c r="O17" s="82"/>
      <c r="P17" s="82"/>
      <c r="Q17" s="83">
        <f t="shared" si="3"/>
        <v>0</v>
      </c>
      <c r="R17" s="82"/>
      <c r="S17" s="82"/>
      <c r="T17" s="83">
        <f t="shared" si="4"/>
        <v>0</v>
      </c>
      <c r="U17" s="82"/>
      <c r="V17" s="82"/>
      <c r="W17" s="83">
        <f t="shared" si="5"/>
        <v>0</v>
      </c>
    </row>
    <row r="18" spans="1:23" s="135" customFormat="1" ht="15.75" x14ac:dyDescent="0.25">
      <c r="A18" s="489" t="s">
        <v>332</v>
      </c>
      <c r="B18" s="490"/>
      <c r="C18" s="490"/>
      <c r="D18" s="490"/>
      <c r="E18" s="490"/>
      <c r="F18" s="490"/>
      <c r="G18" s="490"/>
      <c r="H18" s="491"/>
      <c r="I18" s="153"/>
      <c r="J18" s="153"/>
      <c r="K18" s="133"/>
      <c r="L18" s="134">
        <f t="shared" si="0"/>
        <v>0</v>
      </c>
      <c r="M18" s="134" t="e">
        <f t="shared" si="1"/>
        <v>#DIV/0!</v>
      </c>
      <c r="N18" s="345">
        <f t="shared" si="2"/>
        <v>0</v>
      </c>
      <c r="O18" s="134"/>
      <c r="P18" s="134"/>
      <c r="Q18" s="84">
        <f t="shared" si="3"/>
        <v>0</v>
      </c>
      <c r="R18" s="134"/>
      <c r="S18" s="134"/>
      <c r="T18" s="84">
        <f t="shared" si="4"/>
        <v>0</v>
      </c>
      <c r="U18" s="134"/>
      <c r="V18" s="134"/>
      <c r="W18" s="84">
        <f t="shared" si="5"/>
        <v>0</v>
      </c>
    </row>
    <row r="19" spans="1:23" ht="21" customHeight="1" x14ac:dyDescent="0.25">
      <c r="A19" s="489" t="s">
        <v>330</v>
      </c>
      <c r="B19" s="490"/>
      <c r="C19" s="490"/>
      <c r="D19" s="490"/>
      <c r="E19" s="490"/>
      <c r="F19" s="490"/>
      <c r="G19" s="490"/>
      <c r="H19" s="490"/>
      <c r="I19" s="490"/>
      <c r="J19" s="490"/>
      <c r="K19" s="490"/>
      <c r="L19" s="490"/>
      <c r="M19" s="490"/>
      <c r="N19" s="490"/>
      <c r="O19" s="490"/>
      <c r="P19" s="490"/>
      <c r="Q19" s="490"/>
      <c r="R19" s="490"/>
      <c r="S19" s="490"/>
      <c r="T19" s="490"/>
      <c r="U19" s="490"/>
      <c r="V19" s="490"/>
      <c r="W19" s="491"/>
    </row>
    <row r="20" spans="1:23" ht="15.75" x14ac:dyDescent="0.25">
      <c r="A20" s="132"/>
      <c r="B20" s="154"/>
      <c r="C20" s="154"/>
      <c r="D20" s="154"/>
      <c r="E20" s="154"/>
      <c r="F20" s="154"/>
      <c r="G20" s="154"/>
      <c r="H20" s="154"/>
      <c r="I20" s="154"/>
      <c r="J20" s="154"/>
      <c r="K20" s="78"/>
      <c r="L20" s="82">
        <f t="shared" ref="L20:L26" si="6">O20+R20+U20</f>
        <v>0</v>
      </c>
      <c r="M20" s="82" t="e">
        <f t="shared" ref="M20:M26" si="7">N20/L20</f>
        <v>#DIV/0!</v>
      </c>
      <c r="N20" s="83">
        <f t="shared" ref="N20:N26" si="8">Q20+T20+W20</f>
        <v>0</v>
      </c>
      <c r="O20" s="82"/>
      <c r="P20" s="82"/>
      <c r="Q20" s="83">
        <f t="shared" ref="Q20:Q26" si="9">O20*P20</f>
        <v>0</v>
      </c>
      <c r="R20" s="82"/>
      <c r="S20" s="82"/>
      <c r="T20" s="83">
        <f t="shared" ref="T20:T26" si="10">R20*S20</f>
        <v>0</v>
      </c>
      <c r="U20" s="82"/>
      <c r="V20" s="82"/>
      <c r="W20" s="83">
        <f t="shared" ref="W20:W26" si="11">U20*V20</f>
        <v>0</v>
      </c>
    </row>
    <row r="21" spans="1:23" ht="15.75" x14ac:dyDescent="0.25">
      <c r="A21" s="132"/>
      <c r="B21" s="154"/>
      <c r="C21" s="154"/>
      <c r="D21" s="154"/>
      <c r="E21" s="154"/>
      <c r="F21" s="154"/>
      <c r="G21" s="154"/>
      <c r="H21" s="154"/>
      <c r="I21" s="154"/>
      <c r="J21" s="154"/>
      <c r="K21" s="78"/>
      <c r="L21" s="82">
        <f t="shared" si="6"/>
        <v>0</v>
      </c>
      <c r="M21" s="82" t="e">
        <f t="shared" si="7"/>
        <v>#DIV/0!</v>
      </c>
      <c r="N21" s="83">
        <f t="shared" si="8"/>
        <v>0</v>
      </c>
      <c r="O21" s="82"/>
      <c r="P21" s="82"/>
      <c r="Q21" s="83">
        <f t="shared" si="9"/>
        <v>0</v>
      </c>
      <c r="R21" s="82"/>
      <c r="S21" s="82"/>
      <c r="T21" s="83">
        <f t="shared" si="10"/>
        <v>0</v>
      </c>
      <c r="U21" s="82"/>
      <c r="V21" s="82"/>
      <c r="W21" s="83">
        <f t="shared" si="11"/>
        <v>0</v>
      </c>
    </row>
    <row r="22" spans="1:23" ht="15.75" customHeight="1" x14ac:dyDescent="0.25">
      <c r="A22" s="492" t="s">
        <v>538</v>
      </c>
      <c r="B22" s="493"/>
      <c r="C22" s="493"/>
      <c r="D22" s="493"/>
      <c r="E22" s="493"/>
      <c r="F22" s="493"/>
      <c r="G22" s="493"/>
      <c r="H22" s="494"/>
      <c r="I22" s="154"/>
      <c r="J22" s="154"/>
      <c r="K22" s="78"/>
      <c r="L22" s="82">
        <f t="shared" si="6"/>
        <v>0</v>
      </c>
      <c r="M22" s="82" t="e">
        <f t="shared" si="7"/>
        <v>#DIV/0!</v>
      </c>
      <c r="N22" s="83">
        <f t="shared" si="8"/>
        <v>0</v>
      </c>
      <c r="O22" s="82"/>
      <c r="P22" s="82"/>
      <c r="Q22" s="83">
        <f t="shared" si="9"/>
        <v>0</v>
      </c>
      <c r="R22" s="82"/>
      <c r="S22" s="82"/>
      <c r="T22" s="83">
        <f t="shared" si="10"/>
        <v>0</v>
      </c>
      <c r="U22" s="82"/>
      <c r="V22" s="82"/>
      <c r="W22" s="83">
        <f t="shared" si="11"/>
        <v>0</v>
      </c>
    </row>
    <row r="23" spans="1:23" ht="15.75" x14ac:dyDescent="0.25">
      <c r="A23" s="132"/>
      <c r="B23" s="154"/>
      <c r="C23" s="154"/>
      <c r="D23" s="154"/>
      <c r="E23" s="154"/>
      <c r="F23" s="154"/>
      <c r="G23" s="154"/>
      <c r="H23" s="154"/>
      <c r="I23" s="154"/>
      <c r="J23" s="154"/>
      <c r="K23" s="78"/>
      <c r="L23" s="82">
        <f t="shared" si="6"/>
        <v>0</v>
      </c>
      <c r="M23" s="82" t="e">
        <f t="shared" si="7"/>
        <v>#DIV/0!</v>
      </c>
      <c r="N23" s="83">
        <f t="shared" si="8"/>
        <v>0</v>
      </c>
      <c r="O23" s="82"/>
      <c r="P23" s="82"/>
      <c r="Q23" s="83">
        <f t="shared" si="9"/>
        <v>0</v>
      </c>
      <c r="R23" s="82"/>
      <c r="S23" s="82"/>
      <c r="T23" s="83">
        <f t="shared" si="10"/>
        <v>0</v>
      </c>
      <c r="U23" s="82"/>
      <c r="V23" s="82"/>
      <c r="W23" s="83">
        <f t="shared" si="11"/>
        <v>0</v>
      </c>
    </row>
    <row r="24" spans="1:23" ht="15.75" x14ac:dyDescent="0.25">
      <c r="A24" s="132"/>
      <c r="B24" s="154"/>
      <c r="C24" s="154"/>
      <c r="D24" s="154"/>
      <c r="E24" s="154"/>
      <c r="F24" s="154"/>
      <c r="G24" s="154"/>
      <c r="H24" s="154"/>
      <c r="I24" s="154"/>
      <c r="J24" s="154"/>
      <c r="K24" s="78"/>
      <c r="L24" s="82">
        <f t="shared" si="6"/>
        <v>0</v>
      </c>
      <c r="M24" s="82" t="e">
        <f t="shared" si="7"/>
        <v>#DIV/0!</v>
      </c>
      <c r="N24" s="83">
        <f t="shared" si="8"/>
        <v>0</v>
      </c>
      <c r="O24" s="82"/>
      <c r="P24" s="82"/>
      <c r="Q24" s="83">
        <f t="shared" si="9"/>
        <v>0</v>
      </c>
      <c r="R24" s="82"/>
      <c r="S24" s="82"/>
      <c r="T24" s="83">
        <f t="shared" si="10"/>
        <v>0</v>
      </c>
      <c r="U24" s="82"/>
      <c r="V24" s="82"/>
      <c r="W24" s="83">
        <f t="shared" si="11"/>
        <v>0</v>
      </c>
    </row>
    <row r="25" spans="1:23" ht="15" customHeight="1" x14ac:dyDescent="0.25">
      <c r="A25" s="492" t="s">
        <v>538</v>
      </c>
      <c r="B25" s="493"/>
      <c r="C25" s="493"/>
      <c r="D25" s="493"/>
      <c r="E25" s="493"/>
      <c r="F25" s="493"/>
      <c r="G25" s="493"/>
      <c r="H25" s="494"/>
      <c r="I25" s="154"/>
      <c r="J25" s="154"/>
      <c r="K25" s="78"/>
      <c r="L25" s="82">
        <f t="shared" si="6"/>
        <v>0</v>
      </c>
      <c r="M25" s="82" t="e">
        <f t="shared" si="7"/>
        <v>#DIV/0!</v>
      </c>
      <c r="N25" s="83">
        <f t="shared" si="8"/>
        <v>0</v>
      </c>
      <c r="O25" s="82"/>
      <c r="P25" s="82"/>
      <c r="Q25" s="83">
        <f t="shared" si="9"/>
        <v>0</v>
      </c>
      <c r="R25" s="82"/>
      <c r="S25" s="82"/>
      <c r="T25" s="83">
        <f t="shared" si="10"/>
        <v>0</v>
      </c>
      <c r="U25" s="82"/>
      <c r="V25" s="82"/>
      <c r="W25" s="83">
        <f t="shared" si="11"/>
        <v>0</v>
      </c>
    </row>
    <row r="26" spans="1:23" s="135" customFormat="1" ht="15.75" x14ac:dyDescent="0.25">
      <c r="A26" s="489" t="s">
        <v>332</v>
      </c>
      <c r="B26" s="490"/>
      <c r="C26" s="490"/>
      <c r="D26" s="490"/>
      <c r="E26" s="490"/>
      <c r="F26" s="490"/>
      <c r="G26" s="490"/>
      <c r="H26" s="491"/>
      <c r="I26" s="153"/>
      <c r="J26" s="153"/>
      <c r="K26" s="133"/>
      <c r="L26" s="134">
        <f t="shared" si="6"/>
        <v>0</v>
      </c>
      <c r="M26" s="134" t="e">
        <f t="shared" si="7"/>
        <v>#DIV/0!</v>
      </c>
      <c r="N26" s="84">
        <f t="shared" si="8"/>
        <v>0</v>
      </c>
      <c r="O26" s="134"/>
      <c r="P26" s="134"/>
      <c r="Q26" s="84">
        <f t="shared" si="9"/>
        <v>0</v>
      </c>
      <c r="R26" s="134"/>
      <c r="S26" s="134"/>
      <c r="T26" s="84">
        <f t="shared" si="10"/>
        <v>0</v>
      </c>
      <c r="U26" s="134"/>
      <c r="V26" s="134"/>
      <c r="W26" s="84">
        <f t="shared" si="11"/>
        <v>0</v>
      </c>
    </row>
    <row r="27" spans="1:23" s="135" customFormat="1" ht="15.75" customHeight="1" x14ac:dyDescent="0.25">
      <c r="A27" s="489" t="s">
        <v>333</v>
      </c>
      <c r="B27" s="490"/>
      <c r="C27" s="490"/>
      <c r="D27" s="490"/>
      <c r="E27" s="490"/>
      <c r="F27" s="490"/>
      <c r="G27" s="490"/>
      <c r="H27" s="491"/>
      <c r="I27" s="153"/>
      <c r="J27" s="153"/>
      <c r="K27" s="133"/>
      <c r="L27" s="134">
        <f t="shared" ref="L27" si="12">O27+R27+U27</f>
        <v>0</v>
      </c>
      <c r="M27" s="134" t="e">
        <f t="shared" ref="M27" si="13">N27/L27</f>
        <v>#DIV/0!</v>
      </c>
      <c r="N27" s="84">
        <f t="shared" ref="N27" si="14">Q27+T27+W27</f>
        <v>0</v>
      </c>
      <c r="O27" s="134"/>
      <c r="P27" s="134"/>
      <c r="Q27" s="84">
        <f t="shared" ref="Q27" si="15">O27*P27</f>
        <v>0</v>
      </c>
      <c r="R27" s="134"/>
      <c r="S27" s="134"/>
      <c r="T27" s="84">
        <f t="shared" ref="T27" si="16">R27*S27</f>
        <v>0</v>
      </c>
      <c r="U27" s="134"/>
      <c r="V27" s="134"/>
      <c r="W27" s="84">
        <f t="shared" ref="W27" si="17">U27*V27</f>
        <v>0</v>
      </c>
    </row>
    <row r="28" spans="1:23" x14ac:dyDescent="0.25">
      <c r="B28" s="60"/>
      <c r="C28" s="60"/>
      <c r="D28" s="60"/>
      <c r="E28" s="60"/>
      <c r="F28" s="60"/>
      <c r="G28" s="60"/>
      <c r="H28" s="60"/>
      <c r="I28" s="60"/>
      <c r="J28" s="60"/>
    </row>
    <row r="29" spans="1:23" ht="15" customHeight="1" x14ac:dyDescent="0.25">
      <c r="A29" s="370" t="s">
        <v>30</v>
      </c>
      <c r="B29" s="370"/>
      <c r="C29" s="370"/>
      <c r="D29" s="370"/>
      <c r="E29" s="370"/>
      <c r="F29" s="370"/>
      <c r="G29" s="370"/>
      <c r="H29" s="370"/>
      <c r="I29" s="370"/>
      <c r="J29" s="56"/>
    </row>
    <row r="30" spans="1:23" ht="15.75" customHeight="1" x14ac:dyDescent="0.25">
      <c r="A30" s="370" t="s">
        <v>31</v>
      </c>
      <c r="B30" s="370"/>
      <c r="C30" s="370"/>
      <c r="D30" s="370"/>
      <c r="E30" s="370"/>
      <c r="F30" s="370"/>
      <c r="G30" s="370"/>
      <c r="H30" s="370"/>
      <c r="I30" s="370"/>
      <c r="J30" s="56"/>
    </row>
  </sheetData>
  <mergeCells count="24">
    <mergeCell ref="T1:W1"/>
    <mergeCell ref="B8:W8"/>
    <mergeCell ref="U9:W9"/>
    <mergeCell ref="K9:N9"/>
    <mergeCell ref="O9:Q9"/>
    <mergeCell ref="R9:T9"/>
    <mergeCell ref="B9:J9"/>
    <mergeCell ref="B3:W3"/>
    <mergeCell ref="B4:W4"/>
    <mergeCell ref="B5:W5"/>
    <mergeCell ref="B6:W6"/>
    <mergeCell ref="B7:W7"/>
    <mergeCell ref="A9:A10"/>
    <mergeCell ref="A11:W11"/>
    <mergeCell ref="A29:I29"/>
    <mergeCell ref="A30:I30"/>
    <mergeCell ref="A14:H14"/>
    <mergeCell ref="A17:H17"/>
    <mergeCell ref="A26:H26"/>
    <mergeCell ref="A18:H18"/>
    <mergeCell ref="A19:W19"/>
    <mergeCell ref="A22:H22"/>
    <mergeCell ref="A25:H25"/>
    <mergeCell ref="A27:H27"/>
  </mergeCells>
  <pageMargins left="0.70866141732283472" right="0.70866141732283472" top="0.74803149606299213" bottom="0.74803149606299213" header="0.31496062992125984" footer="0.31496062992125984"/>
  <pageSetup paperSize="9" scale="51" orientation="landscape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view="pageBreakPreview" zoomScale="60" zoomScaleNormal="100" workbookViewId="0">
      <selection activeCell="M11" sqref="M11"/>
    </sheetView>
  </sheetViews>
  <sheetFormatPr defaultRowHeight="15.75" x14ac:dyDescent="0.25"/>
  <cols>
    <col min="1" max="1" width="27.5703125" style="40" customWidth="1"/>
    <col min="2" max="2" width="10" style="40" customWidth="1"/>
    <col min="3" max="3" width="19" style="40" customWidth="1"/>
    <col min="4" max="4" width="13.42578125" style="40" customWidth="1"/>
    <col min="5" max="5" width="20.42578125" style="40" customWidth="1"/>
    <col min="6" max="6" width="10.5703125" style="40" customWidth="1"/>
    <col min="7" max="7" width="20.5703125" style="40" customWidth="1"/>
    <col min="8" max="8" width="28" style="40" customWidth="1"/>
    <col min="9" max="16384" width="9.140625" style="40"/>
  </cols>
  <sheetData>
    <row r="1" spans="1:8" ht="62.25" customHeight="1" x14ac:dyDescent="0.25">
      <c r="G1" s="495" t="s">
        <v>580</v>
      </c>
      <c r="H1" s="496"/>
    </row>
    <row r="3" spans="1:8" x14ac:dyDescent="0.25">
      <c r="E3" s="496" t="s">
        <v>293</v>
      </c>
      <c r="F3" s="496"/>
      <c r="G3" s="496"/>
      <c r="H3" s="496"/>
    </row>
    <row r="4" spans="1:8" x14ac:dyDescent="0.25">
      <c r="E4" s="41"/>
      <c r="F4" s="41"/>
      <c r="G4" s="41"/>
      <c r="H4" s="41"/>
    </row>
    <row r="5" spans="1:8" s="47" customFormat="1" ht="18.75" x14ac:dyDescent="0.25">
      <c r="A5" s="497" t="s">
        <v>302</v>
      </c>
      <c r="B5" s="497"/>
      <c r="C5" s="497"/>
      <c r="D5" s="497"/>
      <c r="E5" s="497"/>
      <c r="F5" s="497"/>
      <c r="G5" s="497"/>
      <c r="H5" s="497"/>
    </row>
    <row r="6" spans="1:8" ht="51" customHeight="1" x14ac:dyDescent="0.25">
      <c r="A6" s="46" t="s">
        <v>294</v>
      </c>
      <c r="B6" s="45"/>
      <c r="C6" s="45"/>
      <c r="D6" s="45"/>
      <c r="E6" s="45"/>
      <c r="F6" s="45"/>
      <c r="G6" s="45"/>
      <c r="H6" s="48" t="s">
        <v>295</v>
      </c>
    </row>
    <row r="7" spans="1:8" x14ac:dyDescent="0.25">
      <c r="A7" s="479" t="s">
        <v>283</v>
      </c>
      <c r="B7" s="498" t="s">
        <v>301</v>
      </c>
      <c r="C7" s="498"/>
      <c r="D7" s="498" t="s">
        <v>287</v>
      </c>
      <c r="E7" s="498"/>
      <c r="F7" s="498" t="s">
        <v>292</v>
      </c>
      <c r="G7" s="498"/>
      <c r="H7" s="351" t="s">
        <v>311</v>
      </c>
    </row>
    <row r="8" spans="1:8" ht="89.25" customHeight="1" x14ac:dyDescent="0.25">
      <c r="A8" s="479"/>
      <c r="B8" s="50" t="s">
        <v>284</v>
      </c>
      <c r="C8" s="50" t="s">
        <v>285</v>
      </c>
      <c r="D8" s="50" t="s">
        <v>284</v>
      </c>
      <c r="E8" s="50" t="s">
        <v>285</v>
      </c>
      <c r="F8" s="50" t="s">
        <v>284</v>
      </c>
      <c r="G8" s="50" t="s">
        <v>285</v>
      </c>
      <c r="H8" s="351"/>
    </row>
    <row r="9" spans="1:8" x14ac:dyDescent="0.25">
      <c r="A9" s="42"/>
      <c r="B9" s="42"/>
      <c r="C9" s="42"/>
      <c r="D9" s="42"/>
      <c r="E9" s="42"/>
      <c r="F9" s="42"/>
      <c r="G9" s="42"/>
      <c r="H9" s="42"/>
    </row>
    <row r="10" spans="1:8" x14ac:dyDescent="0.25">
      <c r="A10" s="42"/>
      <c r="B10" s="42"/>
      <c r="C10" s="42"/>
      <c r="D10" s="42"/>
      <c r="E10" s="42"/>
      <c r="F10" s="42"/>
      <c r="G10" s="42"/>
      <c r="H10" s="42"/>
    </row>
    <row r="11" spans="1:8" x14ac:dyDescent="0.25">
      <c r="A11" s="42"/>
      <c r="B11" s="42"/>
      <c r="C11" s="42"/>
      <c r="D11" s="42"/>
      <c r="E11" s="42"/>
      <c r="F11" s="42"/>
      <c r="G11" s="42"/>
      <c r="H11" s="42"/>
    </row>
    <row r="12" spans="1:8" x14ac:dyDescent="0.25">
      <c r="A12" s="42"/>
      <c r="B12" s="42"/>
      <c r="C12" s="42"/>
      <c r="D12" s="42"/>
      <c r="E12" s="42"/>
      <c r="F12" s="42"/>
      <c r="G12" s="42"/>
      <c r="H12" s="42"/>
    </row>
    <row r="13" spans="1:8" x14ac:dyDescent="0.25">
      <c r="A13" s="42"/>
      <c r="B13" s="42"/>
      <c r="C13" s="42"/>
      <c r="D13" s="42"/>
      <c r="E13" s="42"/>
      <c r="F13" s="42"/>
      <c r="G13" s="42"/>
      <c r="H13" s="42"/>
    </row>
    <row r="14" spans="1:8" x14ac:dyDescent="0.25">
      <c r="A14" s="42"/>
      <c r="B14" s="42"/>
      <c r="C14" s="42"/>
      <c r="D14" s="42"/>
      <c r="E14" s="42"/>
      <c r="F14" s="42"/>
      <c r="G14" s="42"/>
      <c r="H14" s="42"/>
    </row>
    <row r="15" spans="1:8" x14ac:dyDescent="0.25">
      <c r="A15" s="42"/>
      <c r="B15" s="42"/>
      <c r="C15" s="42"/>
      <c r="D15" s="42"/>
      <c r="E15" s="42"/>
      <c r="F15" s="42"/>
      <c r="G15" s="42"/>
      <c r="H15" s="42"/>
    </row>
    <row r="16" spans="1:8" x14ac:dyDescent="0.25">
      <c r="A16" s="42"/>
      <c r="B16" s="42"/>
      <c r="C16" s="42"/>
      <c r="D16" s="42"/>
      <c r="E16" s="42"/>
      <c r="F16" s="42"/>
      <c r="G16" s="42"/>
      <c r="H16" s="42"/>
    </row>
    <row r="17" spans="1:8" x14ac:dyDescent="0.25">
      <c r="A17" s="42"/>
      <c r="B17" s="42"/>
      <c r="C17" s="42"/>
      <c r="D17" s="42"/>
      <c r="E17" s="42"/>
      <c r="F17" s="42"/>
      <c r="G17" s="42"/>
      <c r="H17" s="42"/>
    </row>
    <row r="18" spans="1:8" x14ac:dyDescent="0.25">
      <c r="A18" s="42"/>
      <c r="B18" s="42"/>
      <c r="C18" s="42"/>
      <c r="D18" s="42"/>
      <c r="E18" s="42"/>
      <c r="F18" s="42"/>
      <c r="G18" s="42"/>
      <c r="H18" s="42"/>
    </row>
    <row r="19" spans="1:8" x14ac:dyDescent="0.25">
      <c r="A19" s="42"/>
      <c r="B19" s="42"/>
      <c r="C19" s="42"/>
      <c r="D19" s="42"/>
      <c r="E19" s="42"/>
      <c r="F19" s="42"/>
      <c r="G19" s="42"/>
      <c r="H19" s="42"/>
    </row>
    <row r="20" spans="1:8" x14ac:dyDescent="0.25">
      <c r="A20" s="42"/>
      <c r="B20" s="42"/>
      <c r="C20" s="42"/>
      <c r="D20" s="42"/>
      <c r="E20" s="42"/>
      <c r="F20" s="42"/>
      <c r="G20" s="42"/>
      <c r="H20" s="42"/>
    </row>
    <row r="21" spans="1:8" x14ac:dyDescent="0.25">
      <c r="A21" s="42"/>
      <c r="B21" s="42"/>
      <c r="C21" s="42"/>
      <c r="D21" s="42"/>
      <c r="E21" s="42"/>
      <c r="F21" s="42"/>
      <c r="G21" s="42"/>
      <c r="H21" s="42"/>
    </row>
    <row r="22" spans="1:8" x14ac:dyDescent="0.25">
      <c r="A22" s="43" t="s">
        <v>286</v>
      </c>
      <c r="B22" s="44"/>
      <c r="C22" s="42"/>
      <c r="D22" s="42"/>
      <c r="E22" s="42"/>
      <c r="F22" s="42"/>
      <c r="G22" s="42"/>
      <c r="H22" s="42"/>
    </row>
    <row r="24" spans="1:8" x14ac:dyDescent="0.25">
      <c r="A24" s="365" t="s">
        <v>30</v>
      </c>
      <c r="B24" s="365"/>
      <c r="C24" s="365"/>
      <c r="D24" s="365"/>
      <c r="E24" s="365"/>
      <c r="F24" s="365"/>
      <c r="G24" s="365"/>
      <c r="H24" s="365"/>
    </row>
    <row r="25" spans="1:8" x14ac:dyDescent="0.25">
      <c r="A25" s="365" t="s">
        <v>31</v>
      </c>
      <c r="B25" s="365"/>
      <c r="C25" s="365"/>
      <c r="D25" s="365"/>
      <c r="E25" s="365"/>
      <c r="F25" s="365"/>
      <c r="G25" s="365"/>
      <c r="H25" s="365"/>
    </row>
  </sheetData>
  <mergeCells count="10">
    <mergeCell ref="G1:H1"/>
    <mergeCell ref="A24:H24"/>
    <mergeCell ref="A25:H25"/>
    <mergeCell ref="E3:H3"/>
    <mergeCell ref="A5:H5"/>
    <mergeCell ref="A7:A8"/>
    <mergeCell ref="B7:C7"/>
    <mergeCell ref="D7:E7"/>
    <mergeCell ref="H7:H8"/>
    <mergeCell ref="F7:G7"/>
  </mergeCells>
  <pageMargins left="0.70866141732283472" right="0.31496062992125984" top="0.74803149606299213" bottom="0.74803149606299213" header="0.31496062992125984" footer="0.31496062992125984"/>
  <pageSetup paperSize="9" scale="90" orientation="landscape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9"/>
  <sheetViews>
    <sheetView tabSelected="1" view="pageBreakPreview" topLeftCell="A2" zoomScale="80" zoomScaleNormal="90" zoomScaleSheetLayoutView="80" workbookViewId="0">
      <selection activeCell="H31" sqref="H31"/>
    </sheetView>
  </sheetViews>
  <sheetFormatPr defaultRowHeight="15" x14ac:dyDescent="0.25"/>
  <cols>
    <col min="1" max="1" width="9.140625" style="136"/>
    <col min="2" max="2" width="85.5703125" style="139" customWidth="1"/>
    <col min="3" max="7" width="9.140625" style="138"/>
    <col min="8" max="8" width="48.5703125" style="138" customWidth="1"/>
    <col min="9" max="16384" width="9.140625" style="138"/>
  </cols>
  <sheetData>
    <row r="1" spans="1:2" ht="60" x14ac:dyDescent="0.25">
      <c r="B1" s="137" t="s">
        <v>580</v>
      </c>
    </row>
    <row r="3" spans="1:2" x14ac:dyDescent="0.25">
      <c r="B3" s="137" t="s">
        <v>329</v>
      </c>
    </row>
    <row r="4" spans="1:2" x14ac:dyDescent="0.25">
      <c r="B4" s="137" t="s">
        <v>312</v>
      </c>
    </row>
    <row r="5" spans="1:2" x14ac:dyDescent="0.25">
      <c r="B5" s="137"/>
    </row>
    <row r="6" spans="1:2" x14ac:dyDescent="0.25">
      <c r="B6" s="137"/>
    </row>
    <row r="8" spans="1:2" ht="15" customHeight="1" x14ac:dyDescent="0.25">
      <c r="A8" s="499" t="s">
        <v>120</v>
      </c>
      <c r="B8" s="499"/>
    </row>
    <row r="10" spans="1:2" ht="30.75" customHeight="1" x14ac:dyDescent="0.25">
      <c r="A10" s="169" t="s">
        <v>121</v>
      </c>
      <c r="B10" s="170" t="s">
        <v>539</v>
      </c>
    </row>
    <row r="11" spans="1:2" x14ac:dyDescent="0.25">
      <c r="A11" s="171" t="s">
        <v>540</v>
      </c>
      <c r="B11" s="172" t="s">
        <v>99</v>
      </c>
    </row>
    <row r="12" spans="1:2" x14ac:dyDescent="0.25">
      <c r="A12" s="171" t="s">
        <v>541</v>
      </c>
      <c r="B12" s="172" t="s">
        <v>542</v>
      </c>
    </row>
    <row r="13" spans="1:2" x14ac:dyDescent="0.25">
      <c r="A13" s="171" t="s">
        <v>543</v>
      </c>
      <c r="B13" s="172" t="s">
        <v>544</v>
      </c>
    </row>
    <row r="14" spans="1:2" x14ac:dyDescent="0.25">
      <c r="A14" s="171" t="s">
        <v>545</v>
      </c>
      <c r="B14" s="172" t="s">
        <v>102</v>
      </c>
    </row>
    <row r="15" spans="1:2" x14ac:dyDescent="0.25">
      <c r="A15" s="171" t="s">
        <v>546</v>
      </c>
      <c r="B15" s="172" t="s">
        <v>547</v>
      </c>
    </row>
    <row r="16" spans="1:2" x14ac:dyDescent="0.25">
      <c r="A16" s="171" t="s">
        <v>548</v>
      </c>
      <c r="B16" s="172" t="s">
        <v>549</v>
      </c>
    </row>
    <row r="17" spans="1:2" x14ac:dyDescent="0.25">
      <c r="A17" s="171" t="s">
        <v>550</v>
      </c>
      <c r="B17" s="172" t="s">
        <v>106</v>
      </c>
    </row>
    <row r="18" spans="1:2" x14ac:dyDescent="0.25">
      <c r="A18" s="171" t="s">
        <v>551</v>
      </c>
      <c r="B18" s="172" t="s">
        <v>270</v>
      </c>
    </row>
    <row r="19" spans="1:2" x14ac:dyDescent="0.25">
      <c r="A19" s="171" t="s">
        <v>552</v>
      </c>
      <c r="B19" s="172" t="s">
        <v>107</v>
      </c>
    </row>
    <row r="20" spans="1:2" x14ac:dyDescent="0.25">
      <c r="A20" s="171" t="s">
        <v>553</v>
      </c>
      <c r="B20" s="172" t="s">
        <v>109</v>
      </c>
    </row>
    <row r="21" spans="1:2" x14ac:dyDescent="0.25">
      <c r="A21" s="171" t="s">
        <v>554</v>
      </c>
      <c r="B21" s="172" t="s">
        <v>110</v>
      </c>
    </row>
    <row r="22" spans="1:2" x14ac:dyDescent="0.25">
      <c r="A22" s="171" t="s">
        <v>555</v>
      </c>
      <c r="B22" s="172" t="s">
        <v>111</v>
      </c>
    </row>
    <row r="23" spans="1:2" x14ac:dyDescent="0.25">
      <c r="A23" s="171" t="s">
        <v>558</v>
      </c>
      <c r="B23" s="173" t="s">
        <v>108</v>
      </c>
    </row>
    <row r="24" spans="1:2" x14ac:dyDescent="0.25">
      <c r="A24" s="171" t="s">
        <v>556</v>
      </c>
      <c r="B24" s="172" t="s">
        <v>113</v>
      </c>
    </row>
    <row r="25" spans="1:2" x14ac:dyDescent="0.25">
      <c r="A25" s="171" t="s">
        <v>557</v>
      </c>
      <c r="B25" s="172" t="s">
        <v>114</v>
      </c>
    </row>
    <row r="26" spans="1:2" x14ac:dyDescent="0.25">
      <c r="A26" s="171" t="s">
        <v>559</v>
      </c>
      <c r="B26" s="172" t="s">
        <v>560</v>
      </c>
    </row>
    <row r="27" spans="1:2" x14ac:dyDescent="0.25">
      <c r="A27" s="171" t="s">
        <v>561</v>
      </c>
      <c r="B27" s="172" t="s">
        <v>115</v>
      </c>
    </row>
    <row r="28" spans="1:2" x14ac:dyDescent="0.25">
      <c r="A28" s="171" t="s">
        <v>566</v>
      </c>
      <c r="B28" s="172" t="s">
        <v>101</v>
      </c>
    </row>
    <row r="29" spans="1:2" x14ac:dyDescent="0.25">
      <c r="A29" s="171" t="s">
        <v>562</v>
      </c>
      <c r="B29" s="172" t="s">
        <v>104</v>
      </c>
    </row>
    <row r="30" spans="1:2" x14ac:dyDescent="0.25">
      <c r="A30" s="171" t="s">
        <v>567</v>
      </c>
      <c r="B30" s="172" t="s">
        <v>267</v>
      </c>
    </row>
    <row r="31" spans="1:2" x14ac:dyDescent="0.25">
      <c r="A31" s="171" t="s">
        <v>563</v>
      </c>
      <c r="B31" s="172" t="s">
        <v>105</v>
      </c>
    </row>
    <row r="32" spans="1:2" x14ac:dyDescent="0.25">
      <c r="A32" s="171" t="s">
        <v>564</v>
      </c>
      <c r="B32" s="172" t="s">
        <v>565</v>
      </c>
    </row>
    <row r="33" spans="1:2" x14ac:dyDescent="0.25">
      <c r="A33" s="171" t="s">
        <v>568</v>
      </c>
      <c r="B33" s="172" t="s">
        <v>569</v>
      </c>
    </row>
    <row r="34" spans="1:2" x14ac:dyDescent="0.25">
      <c r="A34" s="171" t="s">
        <v>570</v>
      </c>
      <c r="B34" s="172" t="s">
        <v>193</v>
      </c>
    </row>
    <row r="35" spans="1:2" x14ac:dyDescent="0.25">
      <c r="A35" s="171" t="s">
        <v>571</v>
      </c>
      <c r="B35" s="172" t="s">
        <v>117</v>
      </c>
    </row>
    <row r="36" spans="1:2" ht="30" x14ac:dyDescent="0.25">
      <c r="A36" s="174" t="s">
        <v>572</v>
      </c>
      <c r="B36" s="173" t="s">
        <v>573</v>
      </c>
    </row>
    <row r="37" spans="1:2" x14ac:dyDescent="0.25">
      <c r="A37" s="171" t="s">
        <v>574</v>
      </c>
      <c r="B37" s="172" t="s">
        <v>575</v>
      </c>
    </row>
    <row r="38" spans="1:2" x14ac:dyDescent="0.25">
      <c r="A38" s="171" t="s">
        <v>576</v>
      </c>
      <c r="B38" s="172" t="s">
        <v>577</v>
      </c>
    </row>
    <row r="39" spans="1:2" x14ac:dyDescent="0.25">
      <c r="A39" s="171" t="s">
        <v>578</v>
      </c>
      <c r="B39" s="172" t="s">
        <v>579</v>
      </c>
    </row>
  </sheetData>
  <mergeCells count="1">
    <mergeCell ref="A8:B8"/>
  </mergeCells>
  <pageMargins left="1.3779527559055118" right="0.78740157480314965" top="0.39370078740157483" bottom="0.78740157480314965" header="0.19685039370078741" footer="0.19685039370078741"/>
  <pageSetup paperSize="9" scale="82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0"/>
  <sheetViews>
    <sheetView view="pageBreakPreview" zoomScale="60" zoomScaleNormal="80" workbookViewId="0">
      <pane xSplit="2" ySplit="11" topLeftCell="C12" activePane="bottomRight" state="frozen"/>
      <selection pane="topRight" activeCell="C1" sqref="C1"/>
      <selection pane="bottomLeft" activeCell="A9" sqref="A9"/>
      <selection pane="bottomRight" activeCell="I8" sqref="I8"/>
    </sheetView>
  </sheetViews>
  <sheetFormatPr defaultColWidth="9.140625" defaultRowHeight="12.75" x14ac:dyDescent="0.2"/>
  <cols>
    <col min="1" max="1" width="13.7109375" style="120" customWidth="1"/>
    <col min="2" max="2" width="55.28515625" style="121" customWidth="1"/>
    <col min="3" max="3" width="87.85546875" style="121" customWidth="1"/>
    <col min="4" max="179" width="9.140625" style="120" customWidth="1"/>
    <col min="180" max="16384" width="9.140625" style="120"/>
  </cols>
  <sheetData>
    <row r="1" spans="1:3" ht="51" x14ac:dyDescent="0.2">
      <c r="C1" s="350" t="s">
        <v>580</v>
      </c>
    </row>
    <row r="3" spans="1:3" x14ac:dyDescent="0.2">
      <c r="C3" s="122" t="s">
        <v>296</v>
      </c>
    </row>
    <row r="4" spans="1:3" x14ac:dyDescent="0.2">
      <c r="C4" s="123"/>
    </row>
    <row r="5" spans="1:3" ht="42.75" customHeight="1" x14ac:dyDescent="0.3">
      <c r="A5" s="502" t="s">
        <v>309</v>
      </c>
      <c r="B5" s="502"/>
      <c r="C5" s="502"/>
    </row>
    <row r="6" spans="1:3" ht="18.75" x14ac:dyDescent="0.3">
      <c r="A6" s="510"/>
      <c r="B6" s="510"/>
      <c r="C6" s="124"/>
    </row>
    <row r="7" spans="1:3" ht="12.75" customHeight="1" x14ac:dyDescent="0.2">
      <c r="A7" s="511" t="s">
        <v>5</v>
      </c>
      <c r="B7" s="511" t="s">
        <v>20</v>
      </c>
      <c r="C7" s="511" t="s">
        <v>178</v>
      </c>
    </row>
    <row r="8" spans="1:3" ht="16.5" customHeight="1" x14ac:dyDescent="0.2">
      <c r="A8" s="511"/>
      <c r="B8" s="511"/>
      <c r="C8" s="511"/>
    </row>
    <row r="9" spans="1:3" ht="52.5" customHeight="1" x14ac:dyDescent="0.2">
      <c r="A9" s="512" t="s">
        <v>528</v>
      </c>
      <c r="B9" s="512"/>
      <c r="C9" s="512"/>
    </row>
    <row r="10" spans="1:3" ht="33.75" customHeight="1" x14ac:dyDescent="0.2">
      <c r="A10" s="177"/>
      <c r="B10" s="302" t="s">
        <v>271</v>
      </c>
      <c r="C10" s="177"/>
    </row>
    <row r="11" spans="1:3" s="126" customFormat="1" ht="56.25" customHeight="1" x14ac:dyDescent="0.25">
      <c r="A11" s="512" t="s">
        <v>529</v>
      </c>
      <c r="B11" s="512"/>
      <c r="C11" s="512"/>
    </row>
    <row r="12" spans="1:3" ht="22.5" customHeight="1" x14ac:dyDescent="0.2">
      <c r="A12" s="125">
        <v>1100000</v>
      </c>
      <c r="B12" s="501" t="s">
        <v>126</v>
      </c>
      <c r="C12" s="501"/>
    </row>
    <row r="13" spans="1:3" ht="72.75" customHeight="1" x14ac:dyDescent="0.2">
      <c r="A13" s="61">
        <v>1110000</v>
      </c>
      <c r="B13" s="62" t="s">
        <v>90</v>
      </c>
      <c r="C13" s="64" t="s">
        <v>367</v>
      </c>
    </row>
    <row r="14" spans="1:3" s="126" customFormat="1" ht="65.25" customHeight="1" x14ac:dyDescent="0.25">
      <c r="A14" s="61">
        <v>1120000</v>
      </c>
      <c r="B14" s="62" t="s">
        <v>39</v>
      </c>
      <c r="C14" s="64" t="s">
        <v>177</v>
      </c>
    </row>
    <row r="15" spans="1:3" ht="23.25" customHeight="1" x14ac:dyDescent="0.2">
      <c r="A15" s="125">
        <v>1210000</v>
      </c>
      <c r="B15" s="501" t="s">
        <v>307</v>
      </c>
      <c r="C15" s="501"/>
    </row>
    <row r="16" spans="1:3" ht="47.25" x14ac:dyDescent="0.2">
      <c r="A16" s="61">
        <v>1210100</v>
      </c>
      <c r="B16" s="62" t="s">
        <v>187</v>
      </c>
      <c r="C16" s="505" t="s">
        <v>366</v>
      </c>
    </row>
    <row r="17" spans="1:3" ht="23.25" customHeight="1" x14ac:dyDescent="0.2">
      <c r="A17" s="61">
        <v>1210400</v>
      </c>
      <c r="B17" s="62" t="s">
        <v>32</v>
      </c>
      <c r="C17" s="506"/>
    </row>
    <row r="18" spans="1:3" s="126" customFormat="1" ht="40.5" customHeight="1" x14ac:dyDescent="0.25">
      <c r="A18" s="61">
        <v>1212500</v>
      </c>
      <c r="B18" s="62" t="s">
        <v>183</v>
      </c>
      <c r="C18" s="507"/>
    </row>
    <row r="19" spans="1:3" s="126" customFormat="1" ht="25.5" customHeight="1" x14ac:dyDescent="0.25">
      <c r="A19" s="125">
        <v>1300000</v>
      </c>
      <c r="B19" s="501" t="s">
        <v>127</v>
      </c>
      <c r="C19" s="501"/>
    </row>
    <row r="20" spans="1:3" s="39" customFormat="1" ht="54" customHeight="1" x14ac:dyDescent="0.2">
      <c r="A20" s="125">
        <v>1310000</v>
      </c>
      <c r="B20" s="501" t="s">
        <v>128</v>
      </c>
      <c r="C20" s="501"/>
    </row>
    <row r="21" spans="1:3" s="39" customFormat="1" ht="49.5" customHeight="1" x14ac:dyDescent="0.2">
      <c r="A21" s="61">
        <v>1310110</v>
      </c>
      <c r="B21" s="62" t="s">
        <v>129</v>
      </c>
      <c r="C21" s="162" t="s">
        <v>346</v>
      </c>
    </row>
    <row r="22" spans="1:3" s="39" customFormat="1" ht="31.5" x14ac:dyDescent="0.2">
      <c r="A22" s="61">
        <v>1310120</v>
      </c>
      <c r="B22" s="62" t="s">
        <v>130</v>
      </c>
      <c r="C22" s="162" t="s">
        <v>347</v>
      </c>
    </row>
    <row r="23" spans="1:3" s="39" customFormat="1" ht="60" customHeight="1" x14ac:dyDescent="0.2">
      <c r="A23" s="61">
        <v>1310200</v>
      </c>
      <c r="B23" s="62" t="s">
        <v>41</v>
      </c>
      <c r="C23" s="64" t="s">
        <v>325</v>
      </c>
    </row>
    <row r="24" spans="1:3" s="39" customFormat="1" ht="31.5" x14ac:dyDescent="0.2">
      <c r="A24" s="61">
        <v>1310300</v>
      </c>
      <c r="B24" s="62" t="s">
        <v>42</v>
      </c>
      <c r="C24" s="64" t="s">
        <v>348</v>
      </c>
    </row>
    <row r="25" spans="1:3" s="39" customFormat="1" ht="47.25" x14ac:dyDescent="0.2">
      <c r="A25" s="61">
        <v>1310500</v>
      </c>
      <c r="B25" s="62" t="s">
        <v>43</v>
      </c>
      <c r="C25" s="64" t="s">
        <v>349</v>
      </c>
    </row>
    <row r="26" spans="1:3" s="126" customFormat="1" ht="20.25" customHeight="1" x14ac:dyDescent="0.25">
      <c r="A26" s="61">
        <v>1319900</v>
      </c>
      <c r="B26" s="62" t="s">
        <v>44</v>
      </c>
      <c r="C26" s="64" t="s">
        <v>131</v>
      </c>
    </row>
    <row r="27" spans="1:3" s="39" customFormat="1" ht="15.75" x14ac:dyDescent="0.2">
      <c r="A27" s="125">
        <v>1320000</v>
      </c>
      <c r="B27" s="501" t="s">
        <v>132</v>
      </c>
      <c r="C27" s="501"/>
    </row>
    <row r="28" spans="1:3" s="39" customFormat="1" ht="51.75" customHeight="1" x14ac:dyDescent="0.2">
      <c r="A28" s="61">
        <v>1320100</v>
      </c>
      <c r="B28" s="62" t="s">
        <v>48</v>
      </c>
      <c r="C28" s="64" t="s">
        <v>350</v>
      </c>
    </row>
    <row r="29" spans="1:3" s="39" customFormat="1" ht="53.25" customHeight="1" x14ac:dyDescent="0.2">
      <c r="A29" s="61">
        <v>1320200</v>
      </c>
      <c r="B29" s="62" t="s">
        <v>49</v>
      </c>
      <c r="C29" s="64" t="s">
        <v>350</v>
      </c>
    </row>
    <row r="30" spans="1:3" s="39" customFormat="1" ht="57" customHeight="1" x14ac:dyDescent="0.2">
      <c r="A30" s="61">
        <v>1320300</v>
      </c>
      <c r="B30" s="62" t="s">
        <v>351</v>
      </c>
      <c r="C30" s="64" t="s">
        <v>350</v>
      </c>
    </row>
    <row r="31" spans="1:3" s="39" customFormat="1" ht="51.75" customHeight="1" x14ac:dyDescent="0.2">
      <c r="A31" s="61">
        <v>1320410</v>
      </c>
      <c r="B31" s="62" t="s">
        <v>50</v>
      </c>
      <c r="C31" s="64" t="s">
        <v>350</v>
      </c>
    </row>
    <row r="32" spans="1:3" s="39" customFormat="1" ht="57.75" customHeight="1" x14ac:dyDescent="0.2">
      <c r="A32" s="61">
        <v>1320420</v>
      </c>
      <c r="B32" s="62" t="s">
        <v>51</v>
      </c>
      <c r="C32" s="64" t="s">
        <v>350</v>
      </c>
    </row>
    <row r="33" spans="1:3" s="39" customFormat="1" ht="71.25" customHeight="1" x14ac:dyDescent="0.2">
      <c r="A33" s="61">
        <v>1320500</v>
      </c>
      <c r="B33" s="62" t="s">
        <v>52</v>
      </c>
      <c r="C33" s="64" t="s">
        <v>350</v>
      </c>
    </row>
    <row r="34" spans="1:3" s="126" customFormat="1" ht="60" customHeight="1" x14ac:dyDescent="0.25">
      <c r="A34" s="61">
        <v>1320600</v>
      </c>
      <c r="B34" s="62" t="s">
        <v>380</v>
      </c>
      <c r="C34" s="64"/>
    </row>
    <row r="35" spans="1:3" s="39" customFormat="1" ht="15.75" x14ac:dyDescent="0.2">
      <c r="A35" s="125">
        <v>1330000</v>
      </c>
      <c r="B35" s="501" t="s">
        <v>133</v>
      </c>
      <c r="C35" s="501"/>
    </row>
    <row r="36" spans="1:3" s="39" customFormat="1" ht="31.5" x14ac:dyDescent="0.2">
      <c r="A36" s="61">
        <v>1330100</v>
      </c>
      <c r="B36" s="62" t="s">
        <v>53</v>
      </c>
      <c r="C36" s="64" t="s">
        <v>272</v>
      </c>
    </row>
    <row r="37" spans="1:3" s="39" customFormat="1" ht="52.5" customHeight="1" x14ac:dyDescent="0.2">
      <c r="A37" s="61">
        <v>1330300</v>
      </c>
      <c r="B37" s="62" t="s">
        <v>54</v>
      </c>
      <c r="C37" s="64" t="s">
        <v>397</v>
      </c>
    </row>
    <row r="38" spans="1:3" s="39" customFormat="1" ht="31.5" x14ac:dyDescent="0.2">
      <c r="A38" s="61">
        <v>1330400</v>
      </c>
      <c r="B38" s="62" t="s">
        <v>55</v>
      </c>
      <c r="C38" s="64" t="s">
        <v>272</v>
      </c>
    </row>
    <row r="39" spans="1:3" s="39" customFormat="1" ht="47.25" x14ac:dyDescent="0.2">
      <c r="A39" s="61">
        <v>1330500</v>
      </c>
      <c r="B39" s="62" t="s">
        <v>134</v>
      </c>
      <c r="C39" s="64" t="s">
        <v>352</v>
      </c>
    </row>
    <row r="40" spans="1:3" s="39" customFormat="1" ht="31.5" x14ac:dyDescent="0.2">
      <c r="A40" s="61">
        <v>1330600</v>
      </c>
      <c r="B40" s="62" t="s">
        <v>56</v>
      </c>
      <c r="C40" s="64" t="s">
        <v>272</v>
      </c>
    </row>
    <row r="41" spans="1:3" s="39" customFormat="1" ht="47.25" x14ac:dyDescent="0.2">
      <c r="A41" s="61">
        <v>1330700</v>
      </c>
      <c r="B41" s="62" t="s">
        <v>57</v>
      </c>
      <c r="C41" s="64" t="s">
        <v>352</v>
      </c>
    </row>
    <row r="42" spans="1:3" s="39" customFormat="1" ht="31.5" x14ac:dyDescent="0.2">
      <c r="A42" s="61">
        <v>1330800</v>
      </c>
      <c r="B42" s="62" t="s">
        <v>58</v>
      </c>
      <c r="C42" s="64" t="s">
        <v>272</v>
      </c>
    </row>
    <row r="43" spans="1:3" s="39" customFormat="1" ht="31.5" x14ac:dyDescent="0.2">
      <c r="A43" s="61">
        <v>1330900</v>
      </c>
      <c r="B43" s="62" t="s">
        <v>135</v>
      </c>
      <c r="C43" s="64" t="s">
        <v>272</v>
      </c>
    </row>
    <row r="44" spans="1:3" s="39" customFormat="1" ht="31.5" x14ac:dyDescent="0.2">
      <c r="A44" s="61">
        <v>1331000</v>
      </c>
      <c r="B44" s="62" t="s">
        <v>59</v>
      </c>
      <c r="C44" s="64" t="s">
        <v>272</v>
      </c>
    </row>
    <row r="45" spans="1:3" s="39" customFormat="1" ht="31.5" x14ac:dyDescent="0.2">
      <c r="A45" s="61">
        <v>1331300</v>
      </c>
      <c r="B45" s="62" t="s">
        <v>60</v>
      </c>
      <c r="C45" s="64" t="s">
        <v>272</v>
      </c>
    </row>
    <row r="46" spans="1:3" s="39" customFormat="1" ht="31.5" x14ac:dyDescent="0.2">
      <c r="A46" s="61">
        <v>1331500</v>
      </c>
      <c r="B46" s="62" t="s">
        <v>68</v>
      </c>
      <c r="C46" s="64" t="s">
        <v>272</v>
      </c>
    </row>
    <row r="47" spans="1:3" s="39" customFormat="1" ht="39" customHeight="1" x14ac:dyDescent="0.2">
      <c r="A47" s="61">
        <v>1331600</v>
      </c>
      <c r="B47" s="62" t="s">
        <v>69</v>
      </c>
      <c r="C47" s="64" t="s">
        <v>272</v>
      </c>
    </row>
    <row r="48" spans="1:3" s="39" customFormat="1" ht="31.5" x14ac:dyDescent="0.2">
      <c r="A48" s="61">
        <v>1331800</v>
      </c>
      <c r="B48" s="62" t="s">
        <v>61</v>
      </c>
      <c r="C48" s="64" t="s">
        <v>272</v>
      </c>
    </row>
    <row r="49" spans="1:3" s="39" customFormat="1" ht="31.5" x14ac:dyDescent="0.2">
      <c r="A49" s="61">
        <v>1331900</v>
      </c>
      <c r="B49" s="62" t="s">
        <v>70</v>
      </c>
      <c r="C49" s="64" t="s">
        <v>272</v>
      </c>
    </row>
    <row r="50" spans="1:3" s="39" customFormat="1" ht="53.25" customHeight="1" x14ac:dyDescent="0.2">
      <c r="A50" s="61">
        <v>1332000</v>
      </c>
      <c r="B50" s="62" t="s">
        <v>357</v>
      </c>
      <c r="C50" s="64" t="s">
        <v>272</v>
      </c>
    </row>
    <row r="51" spans="1:3" s="39" customFormat="1" ht="48" customHeight="1" x14ac:dyDescent="0.2">
      <c r="A51" s="61">
        <v>1332100</v>
      </c>
      <c r="B51" s="62" t="s">
        <v>62</v>
      </c>
      <c r="C51" s="178" t="s">
        <v>303</v>
      </c>
    </row>
    <row r="52" spans="1:3" s="39" customFormat="1" ht="31.5" x14ac:dyDescent="0.2">
      <c r="A52" s="61">
        <v>1332200</v>
      </c>
      <c r="B52" s="62" t="s">
        <v>381</v>
      </c>
      <c r="C52" s="64" t="s">
        <v>272</v>
      </c>
    </row>
    <row r="53" spans="1:3" s="39" customFormat="1" ht="31.5" x14ac:dyDescent="0.2">
      <c r="A53" s="66" t="s">
        <v>266</v>
      </c>
      <c r="B53" s="62" t="s">
        <v>64</v>
      </c>
      <c r="C53" s="64" t="s">
        <v>273</v>
      </c>
    </row>
    <row r="54" spans="1:3" s="39" customFormat="1" ht="31.5" x14ac:dyDescent="0.2">
      <c r="A54" s="61">
        <v>1332400</v>
      </c>
      <c r="B54" s="62" t="s">
        <v>63</v>
      </c>
      <c r="C54" s="64" t="s">
        <v>273</v>
      </c>
    </row>
    <row r="55" spans="1:3" s="39" customFormat="1" ht="47.25" x14ac:dyDescent="0.2">
      <c r="A55" s="61">
        <v>1332500</v>
      </c>
      <c r="B55" s="62" t="s">
        <v>65</v>
      </c>
      <c r="C55" s="64" t="s">
        <v>352</v>
      </c>
    </row>
    <row r="56" spans="1:3" s="39" customFormat="1" ht="28.5" customHeight="1" x14ac:dyDescent="0.2">
      <c r="A56" s="61">
        <v>1332800</v>
      </c>
      <c r="B56" s="62" t="s">
        <v>136</v>
      </c>
      <c r="C56" s="64" t="s">
        <v>272</v>
      </c>
    </row>
    <row r="57" spans="1:3" s="39" customFormat="1" ht="15.75" x14ac:dyDescent="0.2">
      <c r="A57" s="66" t="s">
        <v>383</v>
      </c>
      <c r="B57" s="62" t="s">
        <v>384</v>
      </c>
      <c r="C57" s="64"/>
    </row>
    <row r="58" spans="1:3" s="39" customFormat="1" ht="63.75" customHeight="1" x14ac:dyDescent="0.2">
      <c r="A58" s="61">
        <v>1333000</v>
      </c>
      <c r="B58" s="62" t="s">
        <v>66</v>
      </c>
      <c r="C58" s="64" t="s">
        <v>272</v>
      </c>
    </row>
    <row r="59" spans="1:3" s="39" customFormat="1" ht="47.25" x14ac:dyDescent="0.2">
      <c r="A59" s="66" t="s">
        <v>382</v>
      </c>
      <c r="B59" s="62" t="s">
        <v>385</v>
      </c>
      <c r="C59" s="64"/>
    </row>
    <row r="60" spans="1:3" s="39" customFormat="1" ht="21" customHeight="1" x14ac:dyDescent="0.2">
      <c r="A60" s="125">
        <v>1350000</v>
      </c>
      <c r="B60" s="501" t="s">
        <v>137</v>
      </c>
      <c r="C60" s="501"/>
    </row>
    <row r="61" spans="1:3" s="39" customFormat="1" ht="21.75" customHeight="1" x14ac:dyDescent="0.2">
      <c r="A61" s="61">
        <v>1350100</v>
      </c>
      <c r="B61" s="62" t="s">
        <v>71</v>
      </c>
      <c r="C61" s="500" t="s">
        <v>274</v>
      </c>
    </row>
    <row r="62" spans="1:3" s="39" customFormat="1" ht="15.75" x14ac:dyDescent="0.2">
      <c r="A62" s="61">
        <v>1350200</v>
      </c>
      <c r="B62" s="62" t="s">
        <v>67</v>
      </c>
      <c r="C62" s="500"/>
    </row>
    <row r="63" spans="1:3" s="39" customFormat="1" ht="19.5" customHeight="1" x14ac:dyDescent="0.2">
      <c r="A63" s="61">
        <v>1350400</v>
      </c>
      <c r="B63" s="62" t="s">
        <v>72</v>
      </c>
      <c r="C63" s="500"/>
    </row>
    <row r="64" spans="1:3" s="39" customFormat="1" ht="18.75" customHeight="1" x14ac:dyDescent="0.2">
      <c r="A64" s="61">
        <v>1350500</v>
      </c>
      <c r="B64" s="62" t="s">
        <v>138</v>
      </c>
      <c r="C64" s="500"/>
    </row>
    <row r="65" spans="1:3" s="39" customFormat="1" ht="15.75" x14ac:dyDescent="0.2">
      <c r="A65" s="61">
        <v>1350600</v>
      </c>
      <c r="B65" s="62" t="s">
        <v>139</v>
      </c>
      <c r="C65" s="500"/>
    </row>
    <row r="66" spans="1:3" s="127" customFormat="1" ht="21" customHeight="1" x14ac:dyDescent="0.25">
      <c r="A66" s="66" t="s">
        <v>184</v>
      </c>
      <c r="B66" s="62" t="s">
        <v>185</v>
      </c>
      <c r="C66" s="500"/>
    </row>
    <row r="67" spans="1:3" s="39" customFormat="1" ht="30.75" customHeight="1" x14ac:dyDescent="0.2">
      <c r="A67" s="125">
        <v>1360000</v>
      </c>
      <c r="B67" s="501" t="s">
        <v>140</v>
      </c>
      <c r="C67" s="501"/>
    </row>
    <row r="68" spans="1:3" s="39" customFormat="1" ht="27.75" customHeight="1" x14ac:dyDescent="0.2">
      <c r="A68" s="61">
        <v>1360200</v>
      </c>
      <c r="B68" s="62" t="s">
        <v>358</v>
      </c>
      <c r="C68" s="500" t="s">
        <v>274</v>
      </c>
    </row>
    <row r="69" spans="1:3" s="127" customFormat="1" ht="22.5" customHeight="1" x14ac:dyDescent="0.25">
      <c r="A69" s="61">
        <v>1360500</v>
      </c>
      <c r="B69" s="62" t="s">
        <v>141</v>
      </c>
      <c r="C69" s="500"/>
    </row>
    <row r="70" spans="1:3" s="39" customFormat="1" ht="24.75" customHeight="1" x14ac:dyDescent="0.2">
      <c r="A70" s="125">
        <v>1400000</v>
      </c>
      <c r="B70" s="501" t="s">
        <v>142</v>
      </c>
      <c r="C70" s="501"/>
    </row>
    <row r="71" spans="1:3" s="39" customFormat="1" ht="15.75" x14ac:dyDescent="0.25">
      <c r="A71" s="128">
        <v>1410000</v>
      </c>
      <c r="B71" s="508" t="s">
        <v>143</v>
      </c>
      <c r="C71" s="509"/>
    </row>
    <row r="72" spans="1:3" s="39" customFormat="1" ht="31.5" x14ac:dyDescent="0.2">
      <c r="A72" s="61">
        <v>1410100</v>
      </c>
      <c r="B72" s="62" t="s">
        <v>45</v>
      </c>
      <c r="C72" s="64" t="s">
        <v>303</v>
      </c>
    </row>
    <row r="73" spans="1:3" s="39" customFormat="1" ht="30.75" customHeight="1" x14ac:dyDescent="0.2">
      <c r="A73" s="61">
        <v>1410200</v>
      </c>
      <c r="B73" s="62" t="s">
        <v>144</v>
      </c>
      <c r="C73" s="64" t="s">
        <v>190</v>
      </c>
    </row>
    <row r="74" spans="1:3" s="39" customFormat="1" ht="31.5" customHeight="1" x14ac:dyDescent="0.2">
      <c r="A74" s="125">
        <v>1430000</v>
      </c>
      <c r="B74" s="501" t="s">
        <v>145</v>
      </c>
      <c r="C74" s="501"/>
    </row>
    <row r="75" spans="1:3" s="39" customFormat="1" ht="20.25" customHeight="1" x14ac:dyDescent="0.2">
      <c r="A75" s="61">
        <v>1430100</v>
      </c>
      <c r="B75" s="62" t="s">
        <v>81</v>
      </c>
      <c r="C75" s="500" t="s">
        <v>274</v>
      </c>
    </row>
    <row r="76" spans="1:3" s="39" customFormat="1" ht="15.75" x14ac:dyDescent="0.2">
      <c r="A76" s="61">
        <v>1430200</v>
      </c>
      <c r="B76" s="62" t="s">
        <v>82</v>
      </c>
      <c r="C76" s="500"/>
    </row>
    <row r="77" spans="1:3" s="39" customFormat="1" ht="31.5" x14ac:dyDescent="0.2">
      <c r="A77" s="61">
        <v>1430300</v>
      </c>
      <c r="B77" s="62" t="s">
        <v>146</v>
      </c>
      <c r="C77" s="500"/>
    </row>
    <row r="78" spans="1:3" s="126" customFormat="1" ht="39.75" customHeight="1" x14ac:dyDescent="0.25">
      <c r="A78" s="61">
        <v>1430400</v>
      </c>
      <c r="B78" s="62" t="s">
        <v>353</v>
      </c>
      <c r="C78" s="500"/>
    </row>
    <row r="79" spans="1:3" s="39" customFormat="1" ht="47.25" customHeight="1" x14ac:dyDescent="0.2">
      <c r="A79" s="125">
        <v>1440000</v>
      </c>
      <c r="B79" s="501" t="s">
        <v>147</v>
      </c>
      <c r="C79" s="501"/>
    </row>
    <row r="80" spans="1:3" s="39" customFormat="1" ht="39.75" customHeight="1" x14ac:dyDescent="0.2">
      <c r="A80" s="61">
        <v>1440100</v>
      </c>
      <c r="B80" s="62" t="s">
        <v>148</v>
      </c>
      <c r="C80" s="500" t="s">
        <v>274</v>
      </c>
    </row>
    <row r="81" spans="1:3" s="39" customFormat="1" ht="34.5" customHeight="1" x14ac:dyDescent="0.2">
      <c r="A81" s="61">
        <v>1440200</v>
      </c>
      <c r="B81" s="62" t="s">
        <v>83</v>
      </c>
      <c r="C81" s="500"/>
    </row>
    <row r="82" spans="1:3" s="39" customFormat="1" ht="50.25" customHeight="1" x14ac:dyDescent="0.2">
      <c r="A82" s="61">
        <v>1440300</v>
      </c>
      <c r="B82" s="62" t="s">
        <v>149</v>
      </c>
      <c r="C82" s="500"/>
    </row>
    <row r="83" spans="1:3" s="127" customFormat="1" ht="23.25" customHeight="1" x14ac:dyDescent="0.25">
      <c r="A83" s="61">
        <v>1440500</v>
      </c>
      <c r="B83" s="62" t="s">
        <v>150</v>
      </c>
      <c r="C83" s="129" t="s">
        <v>368</v>
      </c>
    </row>
    <row r="84" spans="1:3" s="130" customFormat="1" ht="21.75" customHeight="1" x14ac:dyDescent="0.25">
      <c r="A84" s="125">
        <v>1500000</v>
      </c>
      <c r="B84" s="501" t="s">
        <v>151</v>
      </c>
      <c r="C84" s="501"/>
    </row>
    <row r="85" spans="1:3" s="39" customFormat="1" ht="27.75" customHeight="1" x14ac:dyDescent="0.2">
      <c r="A85" s="125">
        <v>1510000</v>
      </c>
      <c r="B85" s="501" t="s">
        <v>152</v>
      </c>
      <c r="C85" s="501"/>
    </row>
    <row r="86" spans="1:3" s="130" customFormat="1" ht="25.5" customHeight="1" x14ac:dyDescent="0.25">
      <c r="A86" s="61">
        <v>1519900</v>
      </c>
      <c r="B86" s="62" t="s">
        <v>153</v>
      </c>
      <c r="C86" s="64" t="s">
        <v>369</v>
      </c>
    </row>
    <row r="87" spans="1:3" s="39" customFormat="1" ht="42" customHeight="1" x14ac:dyDescent="0.2">
      <c r="A87" s="125">
        <v>1540000</v>
      </c>
      <c r="B87" s="501" t="s">
        <v>154</v>
      </c>
      <c r="C87" s="501"/>
    </row>
    <row r="88" spans="1:3" s="39" customFormat="1" ht="48.75" customHeight="1" x14ac:dyDescent="0.2">
      <c r="A88" s="61">
        <v>1540200</v>
      </c>
      <c r="B88" s="62" t="s">
        <v>155</v>
      </c>
      <c r="C88" s="500" t="s">
        <v>370</v>
      </c>
    </row>
    <row r="89" spans="1:3" s="127" customFormat="1" ht="38.25" customHeight="1" x14ac:dyDescent="0.25">
      <c r="A89" s="61">
        <v>1549900</v>
      </c>
      <c r="B89" s="62" t="s">
        <v>156</v>
      </c>
      <c r="C89" s="500"/>
    </row>
    <row r="90" spans="1:3" s="39" customFormat="1" ht="15.75" x14ac:dyDescent="0.2">
      <c r="A90" s="125">
        <v>1550000</v>
      </c>
      <c r="B90" s="501" t="s">
        <v>157</v>
      </c>
      <c r="C90" s="501"/>
    </row>
    <row r="91" spans="1:3" s="39" customFormat="1" ht="54" customHeight="1" x14ac:dyDescent="0.2">
      <c r="A91" s="61">
        <v>1550100</v>
      </c>
      <c r="B91" s="62" t="s">
        <v>84</v>
      </c>
      <c r="C91" s="64" t="s">
        <v>373</v>
      </c>
    </row>
    <row r="92" spans="1:3" s="39" customFormat="1" ht="56.25" customHeight="1" x14ac:dyDescent="0.2">
      <c r="A92" s="61">
        <v>1550400</v>
      </c>
      <c r="B92" s="62" t="s">
        <v>86</v>
      </c>
      <c r="C92" s="64" t="s">
        <v>371</v>
      </c>
    </row>
    <row r="93" spans="1:3" s="39" customFormat="1" ht="21.75" customHeight="1" x14ac:dyDescent="0.2">
      <c r="A93" s="61">
        <v>1550300</v>
      </c>
      <c r="B93" s="62" t="s">
        <v>85</v>
      </c>
      <c r="C93" s="500" t="s">
        <v>396</v>
      </c>
    </row>
    <row r="94" spans="1:3" s="39" customFormat="1" ht="42.75" customHeight="1" x14ac:dyDescent="0.2">
      <c r="A94" s="61">
        <v>1550500</v>
      </c>
      <c r="B94" s="62" t="s">
        <v>158</v>
      </c>
      <c r="C94" s="500"/>
    </row>
    <row r="95" spans="1:3" s="39" customFormat="1" ht="55.5" customHeight="1" x14ac:dyDescent="0.2">
      <c r="A95" s="66" t="s">
        <v>179</v>
      </c>
      <c r="B95" s="62" t="s">
        <v>159</v>
      </c>
      <c r="C95" s="301" t="s">
        <v>372</v>
      </c>
    </row>
    <row r="96" spans="1:3" s="126" customFormat="1" ht="66.75" customHeight="1" x14ac:dyDescent="0.25">
      <c r="A96" s="63"/>
      <c r="B96" s="62" t="s">
        <v>310</v>
      </c>
      <c r="C96" s="301" t="s">
        <v>374</v>
      </c>
    </row>
    <row r="97" spans="1:3" s="39" customFormat="1" ht="24" customHeight="1" x14ac:dyDescent="0.2">
      <c r="A97" s="125">
        <v>1700000</v>
      </c>
      <c r="B97" s="501" t="s">
        <v>160</v>
      </c>
      <c r="C97" s="501"/>
    </row>
    <row r="98" spans="1:3" s="39" customFormat="1" ht="27" customHeight="1" x14ac:dyDescent="0.2">
      <c r="A98" s="125">
        <v>1710000</v>
      </c>
      <c r="B98" s="65" t="s">
        <v>161</v>
      </c>
      <c r="C98" s="505" t="s">
        <v>527</v>
      </c>
    </row>
    <row r="99" spans="1:3" s="39" customFormat="1" ht="26.25" customHeight="1" x14ac:dyDescent="0.2">
      <c r="A99" s="61">
        <v>1710100</v>
      </c>
      <c r="B99" s="62" t="s">
        <v>34</v>
      </c>
      <c r="C99" s="506"/>
    </row>
    <row r="100" spans="1:3" s="39" customFormat="1" ht="27" customHeight="1" x14ac:dyDescent="0.2">
      <c r="A100" s="61">
        <v>1710200</v>
      </c>
      <c r="B100" s="62" t="s">
        <v>46</v>
      </c>
      <c r="C100" s="506"/>
    </row>
    <row r="101" spans="1:3" s="39" customFormat="1" ht="30.75" customHeight="1" x14ac:dyDescent="0.2">
      <c r="A101" s="61">
        <v>1710300</v>
      </c>
      <c r="B101" s="62" t="s">
        <v>73</v>
      </c>
      <c r="C101" s="506"/>
    </row>
    <row r="102" spans="1:3" s="39" customFormat="1" ht="24" customHeight="1" x14ac:dyDescent="0.2">
      <c r="A102" s="125">
        <v>1720000</v>
      </c>
      <c r="B102" s="65" t="s">
        <v>162</v>
      </c>
      <c r="C102" s="506"/>
    </row>
    <row r="103" spans="1:3" s="39" customFormat="1" ht="38.25" customHeight="1" x14ac:dyDescent="0.2">
      <c r="A103" s="61">
        <v>1720100</v>
      </c>
      <c r="B103" s="62" t="s">
        <v>35</v>
      </c>
      <c r="C103" s="506"/>
    </row>
    <row r="104" spans="1:3" s="39" customFormat="1" ht="70.5" customHeight="1" x14ac:dyDescent="0.2">
      <c r="A104" s="61">
        <v>1720200</v>
      </c>
      <c r="B104" s="62" t="s">
        <v>47</v>
      </c>
      <c r="C104" s="506"/>
    </row>
    <row r="105" spans="1:3" s="39" customFormat="1" ht="54" customHeight="1" x14ac:dyDescent="0.2">
      <c r="A105" s="61">
        <v>1720300</v>
      </c>
      <c r="B105" s="62" t="s">
        <v>74</v>
      </c>
      <c r="C105" s="506"/>
    </row>
    <row r="106" spans="1:3" s="39" customFormat="1" ht="134.25" customHeight="1" x14ac:dyDescent="0.2">
      <c r="A106" s="61">
        <v>1720400</v>
      </c>
      <c r="B106" s="62" t="s">
        <v>75</v>
      </c>
      <c r="C106" s="507"/>
    </row>
    <row r="107" spans="1:3" s="39" customFormat="1" ht="116.25" customHeight="1" x14ac:dyDescent="0.2">
      <c r="A107" s="131">
        <v>1730000</v>
      </c>
      <c r="B107" s="143" t="s">
        <v>76</v>
      </c>
      <c r="C107" s="64" t="s">
        <v>375</v>
      </c>
    </row>
    <row r="108" spans="1:3" s="39" customFormat="1" ht="15.75" x14ac:dyDescent="0.2">
      <c r="A108" s="125">
        <v>1750000</v>
      </c>
      <c r="B108" s="501" t="s">
        <v>163</v>
      </c>
      <c r="C108" s="501"/>
    </row>
    <row r="109" spans="1:3" s="39" customFormat="1" ht="31.5" x14ac:dyDescent="0.2">
      <c r="A109" s="61">
        <v>1750200</v>
      </c>
      <c r="B109" s="62" t="s">
        <v>79</v>
      </c>
      <c r="C109" s="64" t="s">
        <v>275</v>
      </c>
    </row>
    <row r="110" spans="1:3" s="39" customFormat="1" ht="42" customHeight="1" x14ac:dyDescent="0.2">
      <c r="A110" s="61">
        <v>1750300</v>
      </c>
      <c r="B110" s="62" t="s">
        <v>80</v>
      </c>
      <c r="C110" s="64" t="s">
        <v>308</v>
      </c>
    </row>
    <row r="111" spans="1:3" s="39" customFormat="1" ht="24" customHeight="1" x14ac:dyDescent="0.2">
      <c r="A111" s="61">
        <v>1750600</v>
      </c>
      <c r="B111" s="62" t="s">
        <v>164</v>
      </c>
      <c r="C111" s="64" t="s">
        <v>131</v>
      </c>
    </row>
    <row r="112" spans="1:3" s="39" customFormat="1" ht="15.75" x14ac:dyDescent="0.2">
      <c r="A112" s="125">
        <v>1760000</v>
      </c>
      <c r="B112" s="501" t="s">
        <v>165</v>
      </c>
      <c r="C112" s="501"/>
    </row>
    <row r="113" spans="1:3" s="39" customFormat="1" ht="31.5" x14ac:dyDescent="0.2">
      <c r="A113" s="61">
        <v>1760100</v>
      </c>
      <c r="B113" s="62" t="s">
        <v>77</v>
      </c>
      <c r="C113" s="64" t="s">
        <v>354</v>
      </c>
    </row>
    <row r="114" spans="1:3" s="39" customFormat="1" ht="31.5" x14ac:dyDescent="0.2">
      <c r="A114" s="61">
        <v>1760200</v>
      </c>
      <c r="B114" s="62" t="s">
        <v>166</v>
      </c>
      <c r="C114" s="64" t="s">
        <v>167</v>
      </c>
    </row>
    <row r="115" spans="1:3" s="39" customFormat="1" ht="30" customHeight="1" x14ac:dyDescent="0.25">
      <c r="A115" s="63"/>
      <c r="B115" s="151" t="s">
        <v>168</v>
      </c>
      <c r="C115" s="152" t="s">
        <v>188</v>
      </c>
    </row>
    <row r="116" spans="1:3" s="39" customFormat="1" ht="35.25" customHeight="1" x14ac:dyDescent="0.2">
      <c r="A116" s="504" t="s">
        <v>530</v>
      </c>
      <c r="B116" s="504"/>
      <c r="C116" s="504"/>
    </row>
    <row r="117" spans="1:3" s="39" customFormat="1" ht="42.75" customHeight="1" x14ac:dyDescent="0.25">
      <c r="A117" s="63">
        <v>1230500</v>
      </c>
      <c r="B117" s="62" t="s">
        <v>169</v>
      </c>
      <c r="C117" s="64" t="s">
        <v>355</v>
      </c>
    </row>
    <row r="118" spans="1:3" s="39" customFormat="1" ht="21.75" customHeight="1" x14ac:dyDescent="0.25">
      <c r="A118" s="63">
        <v>1780100</v>
      </c>
      <c r="B118" s="62" t="s">
        <v>170</v>
      </c>
      <c r="C118" s="64" t="s">
        <v>171</v>
      </c>
    </row>
    <row r="119" spans="1:3" s="39" customFormat="1" ht="24" customHeight="1" x14ac:dyDescent="0.25">
      <c r="A119" s="63">
        <v>1780500</v>
      </c>
      <c r="B119" s="62" t="s">
        <v>172</v>
      </c>
      <c r="C119" s="64" t="s">
        <v>171</v>
      </c>
    </row>
    <row r="120" spans="1:3" s="39" customFormat="1" ht="38.25" customHeight="1" x14ac:dyDescent="0.25">
      <c r="A120" s="63">
        <v>1783500</v>
      </c>
      <c r="B120" s="62" t="s">
        <v>186</v>
      </c>
      <c r="C120" s="64" t="s">
        <v>171</v>
      </c>
    </row>
    <row r="121" spans="1:3" s="39" customFormat="1" ht="22.5" customHeight="1" x14ac:dyDescent="0.25">
      <c r="A121" s="63">
        <v>2110000</v>
      </c>
      <c r="B121" s="62" t="s">
        <v>173</v>
      </c>
      <c r="C121" s="64" t="s">
        <v>131</v>
      </c>
    </row>
    <row r="122" spans="1:3" s="39" customFormat="1" ht="20.25" customHeight="1" x14ac:dyDescent="0.25">
      <c r="A122" s="63">
        <v>1780700</v>
      </c>
      <c r="B122" s="62" t="s">
        <v>175</v>
      </c>
      <c r="C122" s="64" t="s">
        <v>276</v>
      </c>
    </row>
    <row r="123" spans="1:3" s="39" customFormat="1" ht="27" customHeight="1" x14ac:dyDescent="0.25">
      <c r="A123" s="63">
        <v>1750500</v>
      </c>
      <c r="B123" s="62" t="s">
        <v>176</v>
      </c>
      <c r="C123" s="64" t="s">
        <v>356</v>
      </c>
    </row>
    <row r="124" spans="1:3" s="39" customFormat="1" ht="33" customHeight="1" x14ac:dyDescent="0.25">
      <c r="A124" s="63">
        <v>1780900</v>
      </c>
      <c r="B124" s="62" t="s">
        <v>386</v>
      </c>
      <c r="C124" s="64" t="s">
        <v>272</v>
      </c>
    </row>
    <row r="125" spans="1:3" s="39" customFormat="1" ht="33" customHeight="1" x14ac:dyDescent="0.25">
      <c r="A125" s="179" t="s">
        <v>387</v>
      </c>
      <c r="B125" s="62" t="s">
        <v>388</v>
      </c>
      <c r="C125" s="64" t="s">
        <v>272</v>
      </c>
    </row>
    <row r="126" spans="1:3" s="39" customFormat="1" ht="50.25" customHeight="1" x14ac:dyDescent="0.25">
      <c r="A126" s="63"/>
      <c r="B126" s="62"/>
      <c r="C126" s="64"/>
    </row>
    <row r="127" spans="1:3" s="39" customFormat="1" ht="47.25" x14ac:dyDescent="0.25">
      <c r="A127" s="63"/>
      <c r="B127" s="65" t="s">
        <v>326</v>
      </c>
      <c r="C127" s="64" t="s">
        <v>131</v>
      </c>
    </row>
    <row r="128" spans="1:3" s="39" customFormat="1" ht="47.25" x14ac:dyDescent="0.25">
      <c r="A128" s="63"/>
      <c r="B128" s="65" t="s">
        <v>174</v>
      </c>
      <c r="C128" s="64" t="s">
        <v>189</v>
      </c>
    </row>
    <row r="129" spans="1:3" ht="31.5" customHeight="1" x14ac:dyDescent="0.2">
      <c r="A129" s="39"/>
      <c r="B129" s="39"/>
      <c r="C129" s="39"/>
    </row>
    <row r="130" spans="1:3" ht="39.75" customHeight="1" x14ac:dyDescent="0.2">
      <c r="A130" s="503" t="s">
        <v>327</v>
      </c>
      <c r="B130" s="503"/>
      <c r="C130" s="503"/>
    </row>
  </sheetData>
  <mergeCells count="36">
    <mergeCell ref="B71:C71"/>
    <mergeCell ref="B74:C74"/>
    <mergeCell ref="C75:C78"/>
    <mergeCell ref="B87:C87"/>
    <mergeCell ref="A6:B6"/>
    <mergeCell ref="A7:A8"/>
    <mergeCell ref="B7:B8"/>
    <mergeCell ref="C7:C8"/>
    <mergeCell ref="B19:C19"/>
    <mergeCell ref="C16:C18"/>
    <mergeCell ref="A9:C9"/>
    <mergeCell ref="A11:C11"/>
    <mergeCell ref="A130:C130"/>
    <mergeCell ref="A116:C116"/>
    <mergeCell ref="B90:C90"/>
    <mergeCell ref="C93:C94"/>
    <mergeCell ref="B97:C97"/>
    <mergeCell ref="C98:C106"/>
    <mergeCell ref="B108:C108"/>
    <mergeCell ref="B112:C112"/>
    <mergeCell ref="C88:C89"/>
    <mergeCell ref="B79:C79"/>
    <mergeCell ref="C68:C69"/>
    <mergeCell ref="B70:C70"/>
    <mergeCell ref="A5:C5"/>
    <mergeCell ref="C80:C82"/>
    <mergeCell ref="B84:C84"/>
    <mergeCell ref="B85:C85"/>
    <mergeCell ref="C61:C66"/>
    <mergeCell ref="B20:C20"/>
    <mergeCell ref="B27:C27"/>
    <mergeCell ref="B35:C35"/>
    <mergeCell ref="B60:C60"/>
    <mergeCell ref="B67:C67"/>
    <mergeCell ref="B12:C12"/>
    <mergeCell ref="B15:C15"/>
  </mergeCells>
  <pageMargins left="0.51181102362204722" right="0.19685039370078741" top="0.78740157480314965" bottom="0.35433070866141736" header="0.55118110236220474" footer="0.31496062992125984"/>
  <pageSetup paperSize="9" scale="55" fitToHeight="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0"/>
  <sheetViews>
    <sheetView view="pageBreakPreview" zoomScale="60" zoomScaleNormal="100" workbookViewId="0">
      <pane xSplit="2" ySplit="11" topLeftCell="C12" activePane="bottomRight" state="frozen"/>
      <selection pane="topRight" activeCell="C1" sqref="C1"/>
      <selection pane="bottomLeft" activeCell="A9" sqref="A9"/>
      <selection pane="bottomRight" activeCell="C13" sqref="C13"/>
    </sheetView>
  </sheetViews>
  <sheetFormatPr defaultColWidth="9.140625" defaultRowHeight="12.75" x14ac:dyDescent="0.2"/>
  <cols>
    <col min="1" max="1" width="13.7109375" style="120" customWidth="1"/>
    <col min="2" max="2" width="55.28515625" style="121" customWidth="1"/>
    <col min="3" max="3" width="87.85546875" style="121" customWidth="1"/>
    <col min="4" max="4" width="27.85546875" style="334" customWidth="1"/>
    <col min="5" max="5" width="18.42578125" style="334" customWidth="1"/>
    <col min="6" max="179" width="9.140625" style="120" customWidth="1"/>
    <col min="180" max="16384" width="9.140625" style="120"/>
  </cols>
  <sheetData>
    <row r="1" spans="1:5" ht="53.25" customHeight="1" x14ac:dyDescent="0.2">
      <c r="D1" s="517" t="s">
        <v>580</v>
      </c>
      <c r="E1" s="518"/>
    </row>
    <row r="3" spans="1:5" x14ac:dyDescent="0.2">
      <c r="E3" s="122" t="s">
        <v>533</v>
      </c>
    </row>
    <row r="4" spans="1:5" x14ac:dyDescent="0.2">
      <c r="C4" s="123"/>
    </row>
    <row r="5" spans="1:5" ht="72.75" customHeight="1" x14ac:dyDescent="0.3">
      <c r="A5" s="520" t="s">
        <v>534</v>
      </c>
      <c r="B5" s="520"/>
      <c r="C5" s="520"/>
      <c r="D5" s="520"/>
      <c r="E5" s="520"/>
    </row>
    <row r="6" spans="1:5" ht="18.75" x14ac:dyDescent="0.3">
      <c r="A6" s="510"/>
      <c r="B6" s="510"/>
      <c r="C6" s="124"/>
    </row>
    <row r="7" spans="1:5" ht="12.75" customHeight="1" x14ac:dyDescent="0.2">
      <c r="A7" s="511" t="s">
        <v>5</v>
      </c>
      <c r="B7" s="511" t="s">
        <v>20</v>
      </c>
      <c r="C7" s="511" t="s">
        <v>178</v>
      </c>
      <c r="D7" s="519" t="s">
        <v>531</v>
      </c>
      <c r="E7" s="519" t="s">
        <v>532</v>
      </c>
    </row>
    <row r="8" spans="1:5" ht="73.5" customHeight="1" x14ac:dyDescent="0.2">
      <c r="A8" s="511"/>
      <c r="B8" s="511"/>
      <c r="C8" s="511"/>
      <c r="D8" s="519"/>
      <c r="E8" s="519"/>
    </row>
    <row r="9" spans="1:5" ht="16.5" customHeight="1" x14ac:dyDescent="0.2">
      <c r="A9" s="512" t="s">
        <v>528</v>
      </c>
      <c r="B9" s="512"/>
      <c r="C9" s="512"/>
      <c r="D9" s="337"/>
      <c r="E9" s="337"/>
    </row>
    <row r="10" spans="1:5" ht="33.75" customHeight="1" x14ac:dyDescent="0.2">
      <c r="A10" s="302"/>
      <c r="B10" s="302" t="s">
        <v>271</v>
      </c>
      <c r="C10" s="302"/>
      <c r="D10" s="337"/>
      <c r="E10" s="337"/>
    </row>
    <row r="11" spans="1:5" s="126" customFormat="1" ht="24" customHeight="1" x14ac:dyDescent="0.2">
      <c r="A11" s="512" t="s">
        <v>529</v>
      </c>
      <c r="B11" s="512"/>
      <c r="C11" s="512"/>
      <c r="D11" s="335"/>
      <c r="E11" s="335"/>
    </row>
    <row r="12" spans="1:5" ht="15.75" x14ac:dyDescent="0.2">
      <c r="A12" s="125">
        <v>1100000</v>
      </c>
      <c r="B12" s="501" t="s">
        <v>126</v>
      </c>
      <c r="C12" s="501"/>
      <c r="D12" s="335"/>
      <c r="E12" s="335"/>
    </row>
    <row r="13" spans="1:5" ht="47.25" x14ac:dyDescent="0.2">
      <c r="A13" s="61">
        <v>1110000</v>
      </c>
      <c r="B13" s="62" t="s">
        <v>90</v>
      </c>
      <c r="C13" s="64" t="s">
        <v>367</v>
      </c>
      <c r="D13" s="337"/>
      <c r="E13" s="337"/>
    </row>
    <row r="14" spans="1:5" s="126" customFormat="1" ht="65.25" customHeight="1" x14ac:dyDescent="0.25">
      <c r="A14" s="61">
        <v>1120000</v>
      </c>
      <c r="B14" s="62" t="s">
        <v>39</v>
      </c>
      <c r="C14" s="64" t="s">
        <v>177</v>
      </c>
      <c r="D14" s="338"/>
      <c r="E14" s="338"/>
    </row>
    <row r="15" spans="1:5" ht="15.75" x14ac:dyDescent="0.2">
      <c r="A15" s="125">
        <v>1210000</v>
      </c>
      <c r="B15" s="501" t="s">
        <v>307</v>
      </c>
      <c r="C15" s="501"/>
      <c r="D15" s="337"/>
      <c r="E15" s="337"/>
    </row>
    <row r="16" spans="1:5" ht="47.25" x14ac:dyDescent="0.2">
      <c r="A16" s="61">
        <v>1210100</v>
      </c>
      <c r="B16" s="62" t="s">
        <v>187</v>
      </c>
      <c r="C16" s="505" t="s">
        <v>366</v>
      </c>
      <c r="D16" s="337"/>
      <c r="E16" s="337"/>
    </row>
    <row r="17" spans="1:5" ht="15.75" x14ac:dyDescent="0.2">
      <c r="A17" s="61">
        <v>1210400</v>
      </c>
      <c r="B17" s="62" t="s">
        <v>32</v>
      </c>
      <c r="C17" s="506"/>
      <c r="D17" s="337"/>
      <c r="E17" s="337"/>
    </row>
    <row r="18" spans="1:5" s="126" customFormat="1" ht="21.75" customHeight="1" x14ac:dyDescent="0.25">
      <c r="A18" s="61">
        <v>1212500</v>
      </c>
      <c r="B18" s="62" t="s">
        <v>183</v>
      </c>
      <c r="C18" s="507"/>
      <c r="D18" s="338"/>
      <c r="E18" s="338"/>
    </row>
    <row r="19" spans="1:5" s="126" customFormat="1" ht="21" customHeight="1" x14ac:dyDescent="0.2">
      <c r="A19" s="125">
        <v>1300000</v>
      </c>
      <c r="B19" s="501" t="s">
        <v>127</v>
      </c>
      <c r="C19" s="501"/>
      <c r="D19" s="336"/>
      <c r="E19" s="336"/>
    </row>
    <row r="20" spans="1:5" s="39" customFormat="1" ht="54" customHeight="1" x14ac:dyDescent="0.2">
      <c r="A20" s="125">
        <v>1310000</v>
      </c>
      <c r="B20" s="501" t="s">
        <v>128</v>
      </c>
      <c r="C20" s="501"/>
      <c r="D20" s="336"/>
      <c r="E20" s="336"/>
    </row>
    <row r="21" spans="1:5" s="39" customFormat="1" ht="49.5" customHeight="1" x14ac:dyDescent="0.2">
      <c r="A21" s="61">
        <v>1310110</v>
      </c>
      <c r="B21" s="62" t="s">
        <v>129</v>
      </c>
      <c r="C21" s="162" t="s">
        <v>346</v>
      </c>
      <c r="D21" s="336"/>
      <c r="E21" s="336"/>
    </row>
    <row r="22" spans="1:5" s="39" customFormat="1" ht="31.5" x14ac:dyDescent="0.2">
      <c r="A22" s="61">
        <v>1310120</v>
      </c>
      <c r="B22" s="62" t="s">
        <v>130</v>
      </c>
      <c r="C22" s="162" t="s">
        <v>347</v>
      </c>
      <c r="D22" s="336"/>
      <c r="E22" s="336"/>
    </row>
    <row r="23" spans="1:5" s="39" customFormat="1" ht="34.5" customHeight="1" x14ac:dyDescent="0.2">
      <c r="A23" s="61">
        <v>1310200</v>
      </c>
      <c r="B23" s="62" t="s">
        <v>41</v>
      </c>
      <c r="C23" s="64" t="s">
        <v>325</v>
      </c>
      <c r="D23" s="336"/>
      <c r="E23" s="336"/>
    </row>
    <row r="24" spans="1:5" s="39" customFormat="1" ht="31.5" x14ac:dyDescent="0.2">
      <c r="A24" s="61">
        <v>1310300</v>
      </c>
      <c r="B24" s="62" t="s">
        <v>42</v>
      </c>
      <c r="C24" s="64" t="s">
        <v>348</v>
      </c>
      <c r="D24" s="336"/>
      <c r="E24" s="336"/>
    </row>
    <row r="25" spans="1:5" s="39" customFormat="1" ht="47.25" x14ac:dyDescent="0.2">
      <c r="A25" s="61">
        <v>1310500</v>
      </c>
      <c r="B25" s="62" t="s">
        <v>43</v>
      </c>
      <c r="C25" s="64" t="s">
        <v>349</v>
      </c>
      <c r="D25" s="339"/>
      <c r="E25" s="339"/>
    </row>
    <row r="26" spans="1:5" s="126" customFormat="1" ht="20.25" customHeight="1" x14ac:dyDescent="0.2">
      <c r="A26" s="61">
        <v>1319900</v>
      </c>
      <c r="B26" s="62" t="s">
        <v>44</v>
      </c>
      <c r="C26" s="64" t="s">
        <v>131</v>
      </c>
      <c r="D26" s="336"/>
      <c r="E26" s="336"/>
    </row>
    <row r="27" spans="1:5" s="39" customFormat="1" ht="15.75" x14ac:dyDescent="0.2">
      <c r="A27" s="125">
        <v>1320000</v>
      </c>
      <c r="B27" s="501" t="s">
        <v>132</v>
      </c>
      <c r="C27" s="501"/>
      <c r="D27" s="336"/>
      <c r="E27" s="336"/>
    </row>
    <row r="28" spans="1:5" s="39" customFormat="1" ht="47.25" x14ac:dyDescent="0.2">
      <c r="A28" s="61">
        <v>1320100</v>
      </c>
      <c r="B28" s="62" t="s">
        <v>48</v>
      </c>
      <c r="C28" s="64" t="s">
        <v>350</v>
      </c>
      <c r="D28" s="336"/>
      <c r="E28" s="336"/>
    </row>
    <row r="29" spans="1:5" s="39" customFormat="1" ht="47.25" x14ac:dyDescent="0.2">
      <c r="A29" s="61">
        <v>1320200</v>
      </c>
      <c r="B29" s="62" t="s">
        <v>49</v>
      </c>
      <c r="C29" s="64" t="s">
        <v>350</v>
      </c>
      <c r="D29" s="336"/>
      <c r="E29" s="336"/>
    </row>
    <row r="30" spans="1:5" s="39" customFormat="1" ht="47.25" x14ac:dyDescent="0.2">
      <c r="A30" s="61">
        <v>1320300</v>
      </c>
      <c r="B30" s="62" t="s">
        <v>351</v>
      </c>
      <c r="C30" s="64" t="s">
        <v>350</v>
      </c>
      <c r="D30" s="336"/>
      <c r="E30" s="336"/>
    </row>
    <row r="31" spans="1:5" s="39" customFormat="1" ht="47.25" x14ac:dyDescent="0.2">
      <c r="A31" s="61">
        <v>1320410</v>
      </c>
      <c r="B31" s="62" t="s">
        <v>50</v>
      </c>
      <c r="C31" s="64" t="s">
        <v>350</v>
      </c>
      <c r="D31" s="336"/>
      <c r="E31" s="336"/>
    </row>
    <row r="32" spans="1:5" s="39" customFormat="1" ht="47.25" x14ac:dyDescent="0.2">
      <c r="A32" s="61">
        <v>1320420</v>
      </c>
      <c r="B32" s="62" t="s">
        <v>51</v>
      </c>
      <c r="C32" s="64" t="s">
        <v>350</v>
      </c>
      <c r="D32" s="339"/>
      <c r="E32" s="339"/>
    </row>
    <row r="33" spans="1:5" s="39" customFormat="1" ht="71.25" customHeight="1" x14ac:dyDescent="0.2">
      <c r="A33" s="61">
        <v>1320500</v>
      </c>
      <c r="B33" s="62" t="s">
        <v>52</v>
      </c>
      <c r="C33" s="64" t="s">
        <v>350</v>
      </c>
      <c r="D33" s="336"/>
      <c r="E33" s="336"/>
    </row>
    <row r="34" spans="1:5" s="126" customFormat="1" ht="60" customHeight="1" x14ac:dyDescent="0.2">
      <c r="A34" s="61">
        <v>1320600</v>
      </c>
      <c r="B34" s="62" t="s">
        <v>380</v>
      </c>
      <c r="C34" s="64"/>
      <c r="D34" s="336"/>
      <c r="E34" s="336"/>
    </row>
    <row r="35" spans="1:5" s="39" customFormat="1" ht="15.75" x14ac:dyDescent="0.2">
      <c r="A35" s="125">
        <v>1330000</v>
      </c>
      <c r="B35" s="501" t="s">
        <v>133</v>
      </c>
      <c r="C35" s="501"/>
      <c r="D35" s="336"/>
      <c r="E35" s="336"/>
    </row>
    <row r="36" spans="1:5" s="39" customFormat="1" ht="31.5" x14ac:dyDescent="0.2">
      <c r="A36" s="61">
        <v>1330100</v>
      </c>
      <c r="B36" s="62" t="s">
        <v>53</v>
      </c>
      <c r="C36" s="64" t="s">
        <v>272</v>
      </c>
      <c r="D36" s="336"/>
      <c r="E36" s="336"/>
    </row>
    <row r="37" spans="1:5" s="39" customFormat="1" ht="52.5" customHeight="1" x14ac:dyDescent="0.2">
      <c r="A37" s="61">
        <v>1330300</v>
      </c>
      <c r="B37" s="62" t="s">
        <v>54</v>
      </c>
      <c r="C37" s="64" t="s">
        <v>397</v>
      </c>
      <c r="D37" s="336"/>
      <c r="E37" s="336"/>
    </row>
    <row r="38" spans="1:5" s="39" customFormat="1" ht="31.5" x14ac:dyDescent="0.2">
      <c r="A38" s="61">
        <v>1330400</v>
      </c>
      <c r="B38" s="62" t="s">
        <v>55</v>
      </c>
      <c r="C38" s="64" t="s">
        <v>272</v>
      </c>
      <c r="D38" s="336"/>
      <c r="E38" s="336"/>
    </row>
    <row r="39" spans="1:5" s="39" customFormat="1" ht="47.25" x14ac:dyDescent="0.2">
      <c r="A39" s="61">
        <v>1330500</v>
      </c>
      <c r="B39" s="62" t="s">
        <v>134</v>
      </c>
      <c r="C39" s="64" t="s">
        <v>352</v>
      </c>
      <c r="D39" s="336"/>
      <c r="E39" s="336"/>
    </row>
    <row r="40" spans="1:5" s="39" customFormat="1" ht="31.5" x14ac:dyDescent="0.2">
      <c r="A40" s="61">
        <v>1330600</v>
      </c>
      <c r="B40" s="62" t="s">
        <v>56</v>
      </c>
      <c r="C40" s="64" t="s">
        <v>272</v>
      </c>
      <c r="D40" s="336"/>
      <c r="E40" s="336"/>
    </row>
    <row r="41" spans="1:5" s="39" customFormat="1" ht="47.25" x14ac:dyDescent="0.2">
      <c r="A41" s="61">
        <v>1330700</v>
      </c>
      <c r="B41" s="62" t="s">
        <v>57</v>
      </c>
      <c r="C41" s="64" t="s">
        <v>352</v>
      </c>
      <c r="D41" s="336"/>
      <c r="E41" s="336"/>
    </row>
    <row r="42" spans="1:5" s="39" customFormat="1" ht="31.5" x14ac:dyDescent="0.2">
      <c r="A42" s="61">
        <v>1330800</v>
      </c>
      <c r="B42" s="62" t="s">
        <v>58</v>
      </c>
      <c r="C42" s="64" t="s">
        <v>272</v>
      </c>
      <c r="D42" s="336"/>
      <c r="E42" s="336"/>
    </row>
    <row r="43" spans="1:5" s="39" customFormat="1" ht="31.5" x14ac:dyDescent="0.2">
      <c r="A43" s="61">
        <v>1330900</v>
      </c>
      <c r="B43" s="62" t="s">
        <v>135</v>
      </c>
      <c r="C43" s="64" t="s">
        <v>272</v>
      </c>
      <c r="D43" s="336"/>
      <c r="E43" s="336"/>
    </row>
    <row r="44" spans="1:5" s="39" customFormat="1" ht="31.5" x14ac:dyDescent="0.2">
      <c r="A44" s="61">
        <v>1331000</v>
      </c>
      <c r="B44" s="62" t="s">
        <v>59</v>
      </c>
      <c r="C44" s="64" t="s">
        <v>272</v>
      </c>
      <c r="D44" s="336"/>
      <c r="E44" s="336"/>
    </row>
    <row r="45" spans="1:5" s="39" customFormat="1" ht="31.5" x14ac:dyDescent="0.2">
      <c r="A45" s="61">
        <v>1331300</v>
      </c>
      <c r="B45" s="62" t="s">
        <v>60</v>
      </c>
      <c r="C45" s="64" t="s">
        <v>272</v>
      </c>
      <c r="D45" s="336"/>
      <c r="E45" s="336"/>
    </row>
    <row r="46" spans="1:5" s="39" customFormat="1" ht="31.5" x14ac:dyDescent="0.2">
      <c r="A46" s="61">
        <v>1331500</v>
      </c>
      <c r="B46" s="62" t="s">
        <v>68</v>
      </c>
      <c r="C46" s="64" t="s">
        <v>272</v>
      </c>
      <c r="D46" s="336"/>
      <c r="E46" s="336"/>
    </row>
    <row r="47" spans="1:5" s="39" customFormat="1" ht="39" customHeight="1" x14ac:dyDescent="0.2">
      <c r="A47" s="61">
        <v>1331600</v>
      </c>
      <c r="B47" s="62" t="s">
        <v>69</v>
      </c>
      <c r="C47" s="64" t="s">
        <v>272</v>
      </c>
      <c r="D47" s="336"/>
      <c r="E47" s="336"/>
    </row>
    <row r="48" spans="1:5" s="39" customFormat="1" ht="31.5" x14ac:dyDescent="0.2">
      <c r="A48" s="61">
        <v>1331800</v>
      </c>
      <c r="B48" s="62" t="s">
        <v>61</v>
      </c>
      <c r="C48" s="64" t="s">
        <v>272</v>
      </c>
      <c r="D48" s="336"/>
      <c r="E48" s="336"/>
    </row>
    <row r="49" spans="1:5" s="39" customFormat="1" ht="31.5" x14ac:dyDescent="0.2">
      <c r="A49" s="61">
        <v>1331900</v>
      </c>
      <c r="B49" s="62" t="s">
        <v>70</v>
      </c>
      <c r="C49" s="64" t="s">
        <v>272</v>
      </c>
      <c r="D49" s="336"/>
      <c r="E49" s="336"/>
    </row>
    <row r="50" spans="1:5" s="39" customFormat="1" ht="53.25" customHeight="1" x14ac:dyDescent="0.2">
      <c r="A50" s="61">
        <v>1332000</v>
      </c>
      <c r="B50" s="62" t="s">
        <v>357</v>
      </c>
      <c r="C50" s="64" t="s">
        <v>272</v>
      </c>
      <c r="D50" s="336"/>
      <c r="E50" s="336"/>
    </row>
    <row r="51" spans="1:5" s="39" customFormat="1" ht="48" customHeight="1" x14ac:dyDescent="0.2">
      <c r="A51" s="61">
        <v>1332100</v>
      </c>
      <c r="B51" s="62" t="s">
        <v>62</v>
      </c>
      <c r="C51" s="178" t="s">
        <v>303</v>
      </c>
      <c r="D51" s="336"/>
      <c r="E51" s="336"/>
    </row>
    <row r="52" spans="1:5" s="39" customFormat="1" ht="31.5" x14ac:dyDescent="0.2">
      <c r="A52" s="61">
        <v>1332200</v>
      </c>
      <c r="B52" s="62" t="s">
        <v>381</v>
      </c>
      <c r="C52" s="64" t="s">
        <v>272</v>
      </c>
      <c r="D52" s="336"/>
      <c r="E52" s="336"/>
    </row>
    <row r="53" spans="1:5" s="39" customFormat="1" ht="31.5" x14ac:dyDescent="0.2">
      <c r="A53" s="66" t="s">
        <v>266</v>
      </c>
      <c r="B53" s="62" t="s">
        <v>64</v>
      </c>
      <c r="C53" s="64" t="s">
        <v>273</v>
      </c>
      <c r="D53" s="336"/>
      <c r="E53" s="336"/>
    </row>
    <row r="54" spans="1:5" s="39" customFormat="1" ht="31.5" x14ac:dyDescent="0.2">
      <c r="A54" s="61">
        <v>1332400</v>
      </c>
      <c r="B54" s="62" t="s">
        <v>63</v>
      </c>
      <c r="C54" s="64" t="s">
        <v>273</v>
      </c>
      <c r="D54" s="336"/>
      <c r="E54" s="336"/>
    </row>
    <row r="55" spans="1:5" s="39" customFormat="1" ht="47.25" x14ac:dyDescent="0.2">
      <c r="A55" s="61">
        <v>1332500</v>
      </c>
      <c r="B55" s="62" t="s">
        <v>65</v>
      </c>
      <c r="C55" s="64" t="s">
        <v>352</v>
      </c>
      <c r="D55" s="336"/>
      <c r="E55" s="336"/>
    </row>
    <row r="56" spans="1:5" s="39" customFormat="1" ht="28.5" customHeight="1" x14ac:dyDescent="0.2">
      <c r="A56" s="61">
        <v>1332800</v>
      </c>
      <c r="B56" s="62" t="s">
        <v>136</v>
      </c>
      <c r="C56" s="64" t="s">
        <v>272</v>
      </c>
      <c r="D56" s="339"/>
      <c r="E56" s="339"/>
    </row>
    <row r="57" spans="1:5" s="39" customFormat="1" ht="15.75" x14ac:dyDescent="0.2">
      <c r="A57" s="66" t="s">
        <v>383</v>
      </c>
      <c r="B57" s="62" t="s">
        <v>384</v>
      </c>
      <c r="C57" s="64"/>
      <c r="D57" s="336"/>
      <c r="E57" s="336"/>
    </row>
    <row r="58" spans="1:5" s="39" customFormat="1" ht="63.75" customHeight="1" x14ac:dyDescent="0.2">
      <c r="A58" s="61">
        <v>1333000</v>
      </c>
      <c r="B58" s="62" t="s">
        <v>66</v>
      </c>
      <c r="C58" s="64" t="s">
        <v>272</v>
      </c>
      <c r="D58" s="336"/>
      <c r="E58" s="336"/>
    </row>
    <row r="59" spans="1:5" s="39" customFormat="1" ht="47.25" x14ac:dyDescent="0.2">
      <c r="A59" s="66" t="s">
        <v>382</v>
      </c>
      <c r="B59" s="62" t="s">
        <v>385</v>
      </c>
      <c r="C59" s="64"/>
      <c r="D59" s="336"/>
      <c r="E59" s="336"/>
    </row>
    <row r="60" spans="1:5" s="39" customFormat="1" ht="21" customHeight="1" x14ac:dyDescent="0.2">
      <c r="A60" s="125">
        <v>1350000</v>
      </c>
      <c r="B60" s="501" t="s">
        <v>137</v>
      </c>
      <c r="C60" s="501"/>
      <c r="D60" s="336"/>
      <c r="E60" s="336"/>
    </row>
    <row r="61" spans="1:5" s="39" customFormat="1" ht="21.75" customHeight="1" x14ac:dyDescent="0.2">
      <c r="A61" s="61">
        <v>1350100</v>
      </c>
      <c r="B61" s="62" t="s">
        <v>71</v>
      </c>
      <c r="C61" s="500" t="s">
        <v>274</v>
      </c>
      <c r="D61" s="336"/>
      <c r="E61" s="336"/>
    </row>
    <row r="62" spans="1:5" s="39" customFormat="1" ht="15.75" x14ac:dyDescent="0.2">
      <c r="A62" s="61">
        <v>1350200</v>
      </c>
      <c r="B62" s="62" t="s">
        <v>67</v>
      </c>
      <c r="C62" s="500"/>
      <c r="D62" s="336"/>
      <c r="E62" s="336"/>
    </row>
    <row r="63" spans="1:5" s="39" customFormat="1" ht="19.5" customHeight="1" x14ac:dyDescent="0.2">
      <c r="A63" s="61">
        <v>1350400</v>
      </c>
      <c r="B63" s="62" t="s">
        <v>72</v>
      </c>
      <c r="C63" s="500"/>
      <c r="D63" s="339"/>
      <c r="E63" s="339"/>
    </row>
    <row r="64" spans="1:5" s="39" customFormat="1" ht="18.75" customHeight="1" x14ac:dyDescent="0.2">
      <c r="A64" s="61">
        <v>1350500</v>
      </c>
      <c r="B64" s="62" t="s">
        <v>138</v>
      </c>
      <c r="C64" s="500"/>
      <c r="D64" s="336"/>
      <c r="E64" s="336"/>
    </row>
    <row r="65" spans="1:5" s="39" customFormat="1" ht="15.75" x14ac:dyDescent="0.2">
      <c r="A65" s="61">
        <v>1350600</v>
      </c>
      <c r="B65" s="62" t="s">
        <v>139</v>
      </c>
      <c r="C65" s="500"/>
      <c r="D65" s="336"/>
      <c r="E65" s="336"/>
    </row>
    <row r="66" spans="1:5" s="127" customFormat="1" ht="21" customHeight="1" x14ac:dyDescent="0.25">
      <c r="A66" s="66" t="s">
        <v>184</v>
      </c>
      <c r="B66" s="62" t="s">
        <v>185</v>
      </c>
      <c r="C66" s="500"/>
      <c r="D66" s="340"/>
      <c r="E66" s="340"/>
    </row>
    <row r="67" spans="1:5" s="39" customFormat="1" ht="30.75" customHeight="1" x14ac:dyDescent="0.2">
      <c r="A67" s="125">
        <v>1360000</v>
      </c>
      <c r="B67" s="501" t="s">
        <v>140</v>
      </c>
      <c r="C67" s="501"/>
      <c r="D67" s="339"/>
      <c r="E67" s="339"/>
    </row>
    <row r="68" spans="1:5" s="39" customFormat="1" ht="27.75" customHeight="1" x14ac:dyDescent="0.2">
      <c r="A68" s="61">
        <v>1360200</v>
      </c>
      <c r="B68" s="62" t="s">
        <v>358</v>
      </c>
      <c r="C68" s="500" t="s">
        <v>274</v>
      </c>
      <c r="D68" s="336"/>
      <c r="E68" s="336"/>
    </row>
    <row r="69" spans="1:5" s="127" customFormat="1" ht="22.5" customHeight="1" x14ac:dyDescent="0.2">
      <c r="A69" s="61">
        <v>1360500</v>
      </c>
      <c r="B69" s="62" t="s">
        <v>141</v>
      </c>
      <c r="C69" s="500"/>
      <c r="D69" s="336"/>
      <c r="E69" s="336"/>
    </row>
    <row r="70" spans="1:5" s="39" customFormat="1" ht="24.75" customHeight="1" x14ac:dyDescent="0.2">
      <c r="A70" s="125">
        <v>1400000</v>
      </c>
      <c r="B70" s="501" t="s">
        <v>142</v>
      </c>
      <c r="C70" s="501"/>
      <c r="D70" s="339"/>
      <c r="E70" s="339"/>
    </row>
    <row r="71" spans="1:5" s="39" customFormat="1" ht="15.75" x14ac:dyDescent="0.25">
      <c r="A71" s="128">
        <v>1410000</v>
      </c>
      <c r="B71" s="508" t="s">
        <v>143</v>
      </c>
      <c r="C71" s="509"/>
      <c r="D71" s="336"/>
      <c r="E71" s="336"/>
    </row>
    <row r="72" spans="1:5" s="39" customFormat="1" ht="31.5" x14ac:dyDescent="0.2">
      <c r="A72" s="61">
        <v>1410100</v>
      </c>
      <c r="B72" s="62" t="s">
        <v>45</v>
      </c>
      <c r="C72" s="64" t="s">
        <v>303</v>
      </c>
      <c r="D72" s="336"/>
      <c r="E72" s="336"/>
    </row>
    <row r="73" spans="1:5" s="39" customFormat="1" ht="30.75" customHeight="1" x14ac:dyDescent="0.2">
      <c r="A73" s="61">
        <v>1410200</v>
      </c>
      <c r="B73" s="62" t="s">
        <v>144</v>
      </c>
      <c r="C73" s="64" t="s">
        <v>190</v>
      </c>
      <c r="D73" s="336"/>
      <c r="E73" s="336"/>
    </row>
    <row r="74" spans="1:5" s="39" customFormat="1" ht="31.5" customHeight="1" x14ac:dyDescent="0.2">
      <c r="A74" s="125">
        <v>1430000</v>
      </c>
      <c r="B74" s="501" t="s">
        <v>145</v>
      </c>
      <c r="C74" s="501"/>
      <c r="D74" s="336"/>
      <c r="E74" s="336"/>
    </row>
    <row r="75" spans="1:5" s="39" customFormat="1" ht="20.25" customHeight="1" x14ac:dyDescent="0.2">
      <c r="A75" s="61">
        <v>1430100</v>
      </c>
      <c r="B75" s="62" t="s">
        <v>81</v>
      </c>
      <c r="C75" s="500" t="s">
        <v>274</v>
      </c>
      <c r="D75" s="339"/>
      <c r="E75" s="339"/>
    </row>
    <row r="76" spans="1:5" s="39" customFormat="1" ht="15.75" x14ac:dyDescent="0.2">
      <c r="A76" s="61">
        <v>1430200</v>
      </c>
      <c r="B76" s="62" t="s">
        <v>82</v>
      </c>
      <c r="C76" s="500"/>
      <c r="D76" s="336"/>
      <c r="E76" s="336"/>
    </row>
    <row r="77" spans="1:5" s="39" customFormat="1" ht="31.5" x14ac:dyDescent="0.2">
      <c r="A77" s="61">
        <v>1430300</v>
      </c>
      <c r="B77" s="62" t="s">
        <v>146</v>
      </c>
      <c r="C77" s="500"/>
      <c r="D77" s="336"/>
      <c r="E77" s="336"/>
    </row>
    <row r="78" spans="1:5" s="126" customFormat="1" ht="29.25" customHeight="1" x14ac:dyDescent="0.2">
      <c r="A78" s="61">
        <v>1430400</v>
      </c>
      <c r="B78" s="62" t="s">
        <v>353</v>
      </c>
      <c r="C78" s="500"/>
      <c r="D78" s="336"/>
      <c r="E78" s="336"/>
    </row>
    <row r="79" spans="1:5" s="39" customFormat="1" ht="47.25" customHeight="1" x14ac:dyDescent="0.2">
      <c r="A79" s="125">
        <v>1440000</v>
      </c>
      <c r="B79" s="501" t="s">
        <v>147</v>
      </c>
      <c r="C79" s="501"/>
      <c r="D79" s="336"/>
      <c r="E79" s="336"/>
    </row>
    <row r="80" spans="1:5" s="39" customFormat="1" ht="21" customHeight="1" x14ac:dyDescent="0.2">
      <c r="A80" s="61">
        <v>1440100</v>
      </c>
      <c r="B80" s="62" t="s">
        <v>148</v>
      </c>
      <c r="C80" s="500" t="s">
        <v>274</v>
      </c>
      <c r="D80" s="339"/>
      <c r="E80" s="339"/>
    </row>
    <row r="81" spans="1:5" s="39" customFormat="1" ht="34.5" customHeight="1" x14ac:dyDescent="0.2">
      <c r="A81" s="61">
        <v>1440200</v>
      </c>
      <c r="B81" s="62" t="s">
        <v>83</v>
      </c>
      <c r="C81" s="500"/>
      <c r="D81" s="339"/>
      <c r="E81" s="339"/>
    </row>
    <row r="82" spans="1:5" s="39" customFormat="1" ht="21" customHeight="1" x14ac:dyDescent="0.2">
      <c r="A82" s="61">
        <v>1440300</v>
      </c>
      <c r="B82" s="62" t="s">
        <v>149</v>
      </c>
      <c r="C82" s="500"/>
      <c r="D82" s="336"/>
      <c r="E82" s="336"/>
    </row>
    <row r="83" spans="1:5" s="127" customFormat="1" ht="23.25" customHeight="1" x14ac:dyDescent="0.25">
      <c r="A83" s="61">
        <v>1440500</v>
      </c>
      <c r="B83" s="62" t="s">
        <v>150</v>
      </c>
      <c r="C83" s="129" t="s">
        <v>368</v>
      </c>
      <c r="D83" s="340"/>
      <c r="E83" s="340"/>
    </row>
    <row r="84" spans="1:5" s="130" customFormat="1" ht="21.75" customHeight="1" x14ac:dyDescent="0.25">
      <c r="A84" s="125">
        <v>1500000</v>
      </c>
      <c r="B84" s="501" t="s">
        <v>151</v>
      </c>
      <c r="C84" s="501"/>
      <c r="D84" s="336"/>
      <c r="E84" s="336"/>
    </row>
    <row r="85" spans="1:5" s="39" customFormat="1" ht="27.75" customHeight="1" x14ac:dyDescent="0.2">
      <c r="A85" s="125">
        <v>1510000</v>
      </c>
      <c r="B85" s="501" t="s">
        <v>152</v>
      </c>
      <c r="C85" s="501"/>
      <c r="D85" s="336"/>
      <c r="E85" s="336"/>
    </row>
    <row r="86" spans="1:5" s="130" customFormat="1" ht="25.5" customHeight="1" x14ac:dyDescent="0.25">
      <c r="A86" s="61">
        <v>1519900</v>
      </c>
      <c r="B86" s="62" t="s">
        <v>153</v>
      </c>
      <c r="C86" s="64" t="s">
        <v>369</v>
      </c>
      <c r="D86" s="341"/>
      <c r="E86" s="341"/>
    </row>
    <row r="87" spans="1:5" s="39" customFormat="1" ht="42" customHeight="1" x14ac:dyDescent="0.2">
      <c r="A87" s="125">
        <v>1540000</v>
      </c>
      <c r="B87" s="501" t="s">
        <v>154</v>
      </c>
      <c r="C87" s="501"/>
      <c r="D87" s="336"/>
      <c r="E87" s="336"/>
    </row>
    <row r="88" spans="1:5" s="39" customFormat="1" ht="48.75" customHeight="1" x14ac:dyDescent="0.2">
      <c r="A88" s="61">
        <v>1540200</v>
      </c>
      <c r="B88" s="62" t="s">
        <v>155</v>
      </c>
      <c r="C88" s="500" t="s">
        <v>370</v>
      </c>
      <c r="D88" s="336"/>
      <c r="E88" s="336"/>
    </row>
    <row r="89" spans="1:5" s="127" customFormat="1" ht="93.75" customHeight="1" x14ac:dyDescent="0.2">
      <c r="A89" s="61">
        <v>1549900</v>
      </c>
      <c r="B89" s="62" t="s">
        <v>156</v>
      </c>
      <c r="C89" s="500"/>
      <c r="D89" s="336"/>
      <c r="E89" s="336"/>
    </row>
    <row r="90" spans="1:5" s="39" customFormat="1" ht="15.75" x14ac:dyDescent="0.2">
      <c r="A90" s="125">
        <v>1550000</v>
      </c>
      <c r="B90" s="501" t="s">
        <v>157</v>
      </c>
      <c r="C90" s="501"/>
      <c r="D90" s="336"/>
      <c r="E90" s="336"/>
    </row>
    <row r="91" spans="1:5" s="39" customFormat="1" ht="123" customHeight="1" x14ac:dyDescent="0.2">
      <c r="A91" s="61">
        <v>1550100</v>
      </c>
      <c r="B91" s="62" t="s">
        <v>84</v>
      </c>
      <c r="C91" s="64" t="s">
        <v>373</v>
      </c>
      <c r="D91" s="336"/>
      <c r="E91" s="336"/>
    </row>
    <row r="92" spans="1:5" s="39" customFormat="1" ht="117" customHeight="1" x14ac:dyDescent="0.2">
      <c r="A92" s="61">
        <v>1550400</v>
      </c>
      <c r="B92" s="62" t="s">
        <v>86</v>
      </c>
      <c r="C92" s="64" t="s">
        <v>371</v>
      </c>
      <c r="D92" s="336"/>
      <c r="E92" s="336"/>
    </row>
    <row r="93" spans="1:5" s="39" customFormat="1" ht="15.75" customHeight="1" x14ac:dyDescent="0.2">
      <c r="A93" s="61">
        <v>1550300</v>
      </c>
      <c r="B93" s="62" t="s">
        <v>85</v>
      </c>
      <c r="C93" s="500" t="s">
        <v>396</v>
      </c>
      <c r="D93" s="339"/>
      <c r="E93" s="339"/>
    </row>
    <row r="94" spans="1:5" s="39" customFormat="1" ht="42.75" customHeight="1" x14ac:dyDescent="0.2">
      <c r="A94" s="61">
        <v>1550500</v>
      </c>
      <c r="B94" s="62" t="s">
        <v>158</v>
      </c>
      <c r="C94" s="500"/>
      <c r="D94" s="336"/>
      <c r="E94" s="336"/>
    </row>
    <row r="95" spans="1:5" s="39" customFormat="1" ht="55.5" customHeight="1" x14ac:dyDescent="0.2">
      <c r="A95" s="66" t="s">
        <v>179</v>
      </c>
      <c r="B95" s="62" t="s">
        <v>159</v>
      </c>
      <c r="C95" s="301" t="s">
        <v>372</v>
      </c>
      <c r="D95" s="336"/>
      <c r="E95" s="336"/>
    </row>
    <row r="96" spans="1:5" s="126" customFormat="1" ht="66.75" customHeight="1" x14ac:dyDescent="0.25">
      <c r="A96" s="63"/>
      <c r="B96" s="62" t="s">
        <v>310</v>
      </c>
      <c r="C96" s="301" t="s">
        <v>374</v>
      </c>
      <c r="D96" s="336"/>
      <c r="E96" s="336"/>
    </row>
    <row r="97" spans="1:5" s="39" customFormat="1" ht="24" customHeight="1" x14ac:dyDescent="0.2">
      <c r="A97" s="125">
        <v>1700000</v>
      </c>
      <c r="B97" s="501" t="s">
        <v>160</v>
      </c>
      <c r="C97" s="501"/>
      <c r="D97" s="336"/>
      <c r="E97" s="336"/>
    </row>
    <row r="98" spans="1:5" s="39" customFormat="1" ht="27" customHeight="1" x14ac:dyDescent="0.2">
      <c r="A98" s="125">
        <v>1710000</v>
      </c>
      <c r="B98" s="65" t="s">
        <v>161</v>
      </c>
      <c r="C98" s="514" t="s">
        <v>527</v>
      </c>
      <c r="D98" s="336"/>
      <c r="E98" s="336"/>
    </row>
    <row r="99" spans="1:5" s="39" customFormat="1" ht="26.25" customHeight="1" x14ac:dyDescent="0.2">
      <c r="A99" s="61">
        <v>1710100</v>
      </c>
      <c r="B99" s="62" t="s">
        <v>34</v>
      </c>
      <c r="C99" s="515"/>
      <c r="D99" s="336"/>
      <c r="E99" s="336"/>
    </row>
    <row r="100" spans="1:5" s="39" customFormat="1" ht="27" customHeight="1" x14ac:dyDescent="0.2">
      <c r="A100" s="61">
        <v>1710200</v>
      </c>
      <c r="B100" s="62" t="s">
        <v>46</v>
      </c>
      <c r="C100" s="515"/>
      <c r="D100" s="336"/>
      <c r="E100" s="336"/>
    </row>
    <row r="101" spans="1:5" s="39" customFormat="1" ht="30.75" customHeight="1" x14ac:dyDescent="0.2">
      <c r="A101" s="61">
        <v>1710300</v>
      </c>
      <c r="B101" s="62" t="s">
        <v>73</v>
      </c>
      <c r="C101" s="515"/>
      <c r="D101" s="336"/>
      <c r="E101" s="336"/>
    </row>
    <row r="102" spans="1:5" s="39" customFormat="1" ht="24" customHeight="1" x14ac:dyDescent="0.2">
      <c r="A102" s="125">
        <v>1720000</v>
      </c>
      <c r="B102" s="65" t="s">
        <v>162</v>
      </c>
      <c r="C102" s="515"/>
      <c r="D102" s="336"/>
      <c r="E102" s="336"/>
    </row>
    <row r="103" spans="1:5" s="39" customFormat="1" ht="24.75" customHeight="1" x14ac:dyDescent="0.2">
      <c r="A103" s="61">
        <v>1720100</v>
      </c>
      <c r="B103" s="62" t="s">
        <v>35</v>
      </c>
      <c r="C103" s="515"/>
      <c r="D103" s="336"/>
      <c r="E103" s="336"/>
    </row>
    <row r="104" spans="1:5" s="39" customFormat="1" ht="39.75" customHeight="1" x14ac:dyDescent="0.2">
      <c r="A104" s="61">
        <v>1720200</v>
      </c>
      <c r="B104" s="62" t="s">
        <v>47</v>
      </c>
      <c r="C104" s="515"/>
      <c r="D104" s="339"/>
      <c r="E104" s="339"/>
    </row>
    <row r="105" spans="1:5" s="39" customFormat="1" ht="54" customHeight="1" x14ac:dyDescent="0.2">
      <c r="A105" s="61">
        <v>1720300</v>
      </c>
      <c r="B105" s="62" t="s">
        <v>74</v>
      </c>
      <c r="C105" s="515"/>
      <c r="D105" s="336"/>
      <c r="E105" s="336"/>
    </row>
    <row r="106" spans="1:5" s="39" customFormat="1" ht="81" customHeight="1" x14ac:dyDescent="0.2">
      <c r="A106" s="61">
        <v>1720400</v>
      </c>
      <c r="B106" s="62" t="s">
        <v>75</v>
      </c>
      <c r="C106" s="516"/>
      <c r="D106" s="336"/>
      <c r="E106" s="336"/>
    </row>
    <row r="107" spans="1:5" s="39" customFormat="1" ht="116.25" customHeight="1" x14ac:dyDescent="0.2">
      <c r="A107" s="131">
        <v>1730000</v>
      </c>
      <c r="B107" s="303" t="s">
        <v>76</v>
      </c>
      <c r="C107" s="64" t="s">
        <v>375</v>
      </c>
      <c r="D107" s="336"/>
      <c r="E107" s="336"/>
    </row>
    <row r="108" spans="1:5" s="39" customFormat="1" ht="15.75" x14ac:dyDescent="0.2">
      <c r="A108" s="125">
        <v>1750000</v>
      </c>
      <c r="B108" s="501" t="s">
        <v>163</v>
      </c>
      <c r="C108" s="501"/>
      <c r="D108" s="339"/>
      <c r="E108" s="339"/>
    </row>
    <row r="109" spans="1:5" s="39" customFormat="1" ht="31.5" x14ac:dyDescent="0.2">
      <c r="A109" s="61">
        <v>1750200</v>
      </c>
      <c r="B109" s="62" t="s">
        <v>79</v>
      </c>
      <c r="C109" s="64" t="s">
        <v>275</v>
      </c>
      <c r="D109" s="336"/>
      <c r="E109" s="336"/>
    </row>
    <row r="110" spans="1:5" s="39" customFormat="1" ht="23.25" customHeight="1" x14ac:dyDescent="0.2">
      <c r="A110" s="61">
        <v>1750300</v>
      </c>
      <c r="B110" s="62" t="s">
        <v>80</v>
      </c>
      <c r="C110" s="64" t="s">
        <v>308</v>
      </c>
      <c r="D110" s="336"/>
      <c r="E110" s="336"/>
    </row>
    <row r="111" spans="1:5" s="39" customFormat="1" ht="24" customHeight="1" x14ac:dyDescent="0.2">
      <c r="A111" s="61">
        <v>1750600</v>
      </c>
      <c r="B111" s="62" t="s">
        <v>164</v>
      </c>
      <c r="C111" s="64" t="s">
        <v>131</v>
      </c>
      <c r="D111" s="336"/>
      <c r="E111" s="336"/>
    </row>
    <row r="112" spans="1:5" s="39" customFormat="1" ht="15.75" x14ac:dyDescent="0.2">
      <c r="A112" s="125">
        <v>1760000</v>
      </c>
      <c r="B112" s="501" t="s">
        <v>165</v>
      </c>
      <c r="C112" s="501"/>
      <c r="D112" s="339"/>
      <c r="E112" s="339"/>
    </row>
    <row r="113" spans="1:5" s="39" customFormat="1" ht="31.5" x14ac:dyDescent="0.2">
      <c r="A113" s="61">
        <v>1760100</v>
      </c>
      <c r="B113" s="62" t="s">
        <v>77</v>
      </c>
      <c r="C113" s="64" t="s">
        <v>354</v>
      </c>
      <c r="D113" s="336"/>
      <c r="E113" s="336"/>
    </row>
    <row r="114" spans="1:5" s="39" customFormat="1" ht="31.5" x14ac:dyDescent="0.2">
      <c r="A114" s="61">
        <v>1760200</v>
      </c>
      <c r="B114" s="62" t="s">
        <v>166</v>
      </c>
      <c r="C114" s="64" t="s">
        <v>167</v>
      </c>
      <c r="D114" s="336"/>
      <c r="E114" s="336"/>
    </row>
    <row r="115" spans="1:5" s="39" customFormat="1" ht="30" customHeight="1" x14ac:dyDescent="0.25">
      <c r="A115" s="63"/>
      <c r="B115" s="151" t="s">
        <v>168</v>
      </c>
      <c r="C115" s="152" t="s">
        <v>188</v>
      </c>
      <c r="D115" s="336"/>
      <c r="E115" s="336"/>
    </row>
    <row r="116" spans="1:5" s="39" customFormat="1" ht="35.25" customHeight="1" x14ac:dyDescent="0.2">
      <c r="A116" s="504" t="s">
        <v>530</v>
      </c>
      <c r="B116" s="504"/>
      <c r="C116" s="504"/>
      <c r="D116" s="336"/>
      <c r="E116" s="336"/>
    </row>
    <row r="117" spans="1:5" s="39" customFormat="1" ht="23.25" customHeight="1" x14ac:dyDescent="0.25">
      <c r="A117" s="63">
        <v>1230500</v>
      </c>
      <c r="B117" s="62" t="s">
        <v>169</v>
      </c>
      <c r="C117" s="64" t="s">
        <v>355</v>
      </c>
      <c r="D117" s="336"/>
      <c r="E117" s="336"/>
    </row>
    <row r="118" spans="1:5" s="39" customFormat="1" ht="21.75" customHeight="1" x14ac:dyDescent="0.25">
      <c r="A118" s="63">
        <v>1780100</v>
      </c>
      <c r="B118" s="62" t="s">
        <v>170</v>
      </c>
      <c r="C118" s="64" t="s">
        <v>171</v>
      </c>
      <c r="D118" s="336"/>
      <c r="E118" s="336"/>
    </row>
    <row r="119" spans="1:5" s="39" customFormat="1" ht="15.75" x14ac:dyDescent="0.25">
      <c r="A119" s="63">
        <v>1780500</v>
      </c>
      <c r="B119" s="62" t="s">
        <v>172</v>
      </c>
      <c r="C119" s="64" t="s">
        <v>171</v>
      </c>
      <c r="D119" s="336"/>
      <c r="E119" s="336"/>
    </row>
    <row r="120" spans="1:5" s="39" customFormat="1" ht="19.5" customHeight="1" x14ac:dyDescent="0.25">
      <c r="A120" s="63">
        <v>1783500</v>
      </c>
      <c r="B120" s="62" t="s">
        <v>186</v>
      </c>
      <c r="C120" s="64" t="s">
        <v>171</v>
      </c>
      <c r="D120" s="336"/>
      <c r="E120" s="336"/>
    </row>
    <row r="121" spans="1:5" s="39" customFormat="1" ht="22.5" customHeight="1" x14ac:dyDescent="0.25">
      <c r="A121" s="63">
        <v>2110000</v>
      </c>
      <c r="B121" s="62" t="s">
        <v>173</v>
      </c>
      <c r="C121" s="64" t="s">
        <v>131</v>
      </c>
      <c r="D121" s="336"/>
      <c r="E121" s="336"/>
    </row>
    <row r="122" spans="1:5" s="39" customFormat="1" ht="20.25" customHeight="1" x14ac:dyDescent="0.25">
      <c r="A122" s="63">
        <v>1780700</v>
      </c>
      <c r="B122" s="62" t="s">
        <v>175</v>
      </c>
      <c r="C122" s="64" t="s">
        <v>276</v>
      </c>
      <c r="D122" s="336"/>
      <c r="E122" s="336"/>
    </row>
    <row r="123" spans="1:5" s="39" customFormat="1" ht="20.25" customHeight="1" x14ac:dyDescent="0.25">
      <c r="A123" s="63">
        <v>1750500</v>
      </c>
      <c r="B123" s="62" t="s">
        <v>176</v>
      </c>
      <c r="C123" s="64" t="s">
        <v>356</v>
      </c>
      <c r="D123" s="335"/>
      <c r="E123" s="335"/>
    </row>
    <row r="124" spans="1:5" s="39" customFormat="1" ht="20.25" customHeight="1" x14ac:dyDescent="0.25">
      <c r="A124" s="63">
        <v>1780900</v>
      </c>
      <c r="B124" s="62" t="s">
        <v>386</v>
      </c>
      <c r="C124" s="64" t="s">
        <v>272</v>
      </c>
      <c r="D124" s="335"/>
      <c r="E124" s="335"/>
    </row>
    <row r="125" spans="1:5" s="39" customFormat="1" ht="20.25" customHeight="1" x14ac:dyDescent="0.25">
      <c r="A125" s="179" t="s">
        <v>387</v>
      </c>
      <c r="B125" s="62" t="s">
        <v>388</v>
      </c>
      <c r="C125" s="64" t="s">
        <v>272</v>
      </c>
      <c r="D125" s="335"/>
      <c r="E125" s="335"/>
    </row>
    <row r="126" spans="1:5" s="39" customFormat="1" ht="50.25" customHeight="1" x14ac:dyDescent="0.25">
      <c r="A126" s="63"/>
      <c r="B126" s="62"/>
      <c r="C126" s="64"/>
      <c r="D126" s="335"/>
      <c r="E126" s="335"/>
    </row>
    <row r="127" spans="1:5" s="39" customFormat="1" ht="47.25" x14ac:dyDescent="0.25">
      <c r="A127" s="63"/>
      <c r="B127" s="65" t="s">
        <v>326</v>
      </c>
      <c r="C127" s="64" t="s">
        <v>131</v>
      </c>
      <c r="D127" s="335"/>
      <c r="E127" s="335"/>
    </row>
    <row r="128" spans="1:5" s="39" customFormat="1" ht="47.25" x14ac:dyDescent="0.25">
      <c r="A128" s="63"/>
      <c r="B128" s="65" t="s">
        <v>174</v>
      </c>
      <c r="C128" s="64" t="s">
        <v>189</v>
      </c>
      <c r="D128" s="335"/>
      <c r="E128" s="335"/>
    </row>
    <row r="129" spans="1:3" ht="31.5" customHeight="1" x14ac:dyDescent="0.2">
      <c r="A129" s="39"/>
      <c r="B129" s="39"/>
      <c r="C129" s="39"/>
    </row>
    <row r="130" spans="1:3" ht="15.75" x14ac:dyDescent="0.25">
      <c r="A130" s="513" t="s">
        <v>327</v>
      </c>
      <c r="B130" s="513"/>
      <c r="C130" s="513"/>
    </row>
  </sheetData>
  <mergeCells count="39">
    <mergeCell ref="C80:C82"/>
    <mergeCell ref="D1:E1"/>
    <mergeCell ref="D7:D8"/>
    <mergeCell ref="E7:E8"/>
    <mergeCell ref="A5:E5"/>
    <mergeCell ref="B27:C27"/>
    <mergeCell ref="B35:C35"/>
    <mergeCell ref="B60:C60"/>
    <mergeCell ref="C61:C66"/>
    <mergeCell ref="B67:C67"/>
    <mergeCell ref="C68:C69"/>
    <mergeCell ref="A11:C11"/>
    <mergeCell ref="B12:C12"/>
    <mergeCell ref="B15:C15"/>
    <mergeCell ref="C16:C18"/>
    <mergeCell ref="B19:C19"/>
    <mergeCell ref="B70:C70"/>
    <mergeCell ref="B71:C71"/>
    <mergeCell ref="B74:C74"/>
    <mergeCell ref="C75:C78"/>
    <mergeCell ref="B79:C79"/>
    <mergeCell ref="B108:C108"/>
    <mergeCell ref="B112:C112"/>
    <mergeCell ref="A116:C116"/>
    <mergeCell ref="A130:C130"/>
    <mergeCell ref="B84:C84"/>
    <mergeCell ref="B85:C85"/>
    <mergeCell ref="B87:C87"/>
    <mergeCell ref="C88:C89"/>
    <mergeCell ref="B90:C90"/>
    <mergeCell ref="C93:C94"/>
    <mergeCell ref="C98:C106"/>
    <mergeCell ref="B97:C97"/>
    <mergeCell ref="B20:C20"/>
    <mergeCell ref="A6:B6"/>
    <mergeCell ref="A7:A8"/>
    <mergeCell ref="B7:B8"/>
    <mergeCell ref="C7:C8"/>
    <mergeCell ref="A9:C9"/>
  </mergeCells>
  <pageMargins left="0.51181102362204722" right="0.19685039370078741" top="0.78740157480314965" bottom="0.35433070866141736" header="0.55118110236220474" footer="0.31496062992125984"/>
  <pageSetup paperSize="9" scale="47" fitToHeight="4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30"/>
  <sheetViews>
    <sheetView zoomScale="85" zoomScaleNormal="85" workbookViewId="0">
      <selection activeCell="Q39" sqref="Q39"/>
    </sheetView>
  </sheetViews>
  <sheetFormatPr defaultRowHeight="15" x14ac:dyDescent="0.25"/>
  <cols>
    <col min="1" max="1" width="6.7109375" style="57" customWidth="1"/>
    <col min="2" max="2" width="7.28515625" style="57" customWidth="1"/>
    <col min="3" max="4" width="7.7109375" style="57" customWidth="1"/>
    <col min="5" max="5" width="8" style="57" customWidth="1"/>
    <col min="6" max="7" width="9.140625" style="57"/>
    <col min="8" max="8" width="54.140625" style="57" customWidth="1"/>
    <col min="9" max="9" width="8.42578125" style="57" customWidth="1"/>
    <col min="10" max="10" width="9.140625" style="3" customWidth="1"/>
    <col min="11" max="11" width="11.7109375" style="3" customWidth="1"/>
    <col min="12" max="12" width="13.42578125" style="3" customWidth="1"/>
    <col min="13" max="13" width="8.5703125" style="3" customWidth="1"/>
    <col min="14" max="14" width="11.7109375" style="3" customWidth="1"/>
    <col min="15" max="15" width="12" style="3" customWidth="1"/>
    <col min="16" max="16" width="8.7109375" style="3" customWidth="1"/>
    <col min="17" max="17" width="11.42578125" style="3" customWidth="1"/>
    <col min="18" max="18" width="12" style="3" customWidth="1"/>
    <col min="19" max="19" width="7.7109375" style="3" customWidth="1"/>
    <col min="20" max="20" width="11.140625" style="3" customWidth="1"/>
    <col min="21" max="21" width="12.7109375" style="3" customWidth="1"/>
    <col min="22" max="22" width="8.42578125" style="3" customWidth="1"/>
    <col min="23" max="23" width="11.42578125" style="3" customWidth="1"/>
    <col min="24" max="24" width="13.140625" style="3" customWidth="1"/>
    <col min="25" max="16384" width="9.140625" style="3"/>
  </cols>
  <sheetData>
    <row r="1" spans="1:24" ht="15" customHeight="1" x14ac:dyDescent="0.25">
      <c r="A1" s="468" t="s">
        <v>271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468"/>
      <c r="O1" s="468"/>
      <c r="P1" s="468"/>
      <c r="Q1" s="468"/>
      <c r="R1" s="468"/>
      <c r="S1" s="468"/>
      <c r="T1" s="468"/>
      <c r="U1" s="468"/>
      <c r="V1" s="468"/>
      <c r="W1" s="468"/>
      <c r="X1" s="468"/>
    </row>
    <row r="2" spans="1:24" ht="18.75" x14ac:dyDescent="0.25">
      <c r="A2" s="464" t="s">
        <v>255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</row>
    <row r="3" spans="1:24" ht="15" customHeight="1" x14ac:dyDescent="0.25">
      <c r="A3" s="464" t="s">
        <v>256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</row>
    <row r="4" spans="1:24" ht="15" customHeight="1" x14ac:dyDescent="0.25">
      <c r="A4" s="465" t="s">
        <v>304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</row>
    <row r="5" spans="1:24" ht="15" customHeight="1" x14ac:dyDescent="0.25">
      <c r="A5" s="466" t="s">
        <v>257</v>
      </c>
      <c r="B5" s="466"/>
      <c r="C5" s="466"/>
      <c r="D5" s="466"/>
      <c r="E5" s="466"/>
      <c r="F5" s="466"/>
      <c r="G5" s="466"/>
      <c r="H5" s="466"/>
      <c r="I5" s="466"/>
      <c r="J5" s="466"/>
      <c r="K5" s="466"/>
    </row>
    <row r="6" spans="1:24" ht="15" customHeight="1" x14ac:dyDescent="0.25">
      <c r="A6" s="467" t="s">
        <v>291</v>
      </c>
      <c r="B6" s="467"/>
      <c r="C6" s="467"/>
      <c r="D6" s="467"/>
      <c r="E6" s="467"/>
      <c r="F6" s="467"/>
      <c r="G6" s="467"/>
      <c r="H6" s="467"/>
      <c r="I6" s="467"/>
      <c r="J6" s="467"/>
      <c r="K6" s="467"/>
    </row>
    <row r="7" spans="1:24" x14ac:dyDescent="0.25">
      <c r="A7" s="53"/>
      <c r="B7" s="53"/>
      <c r="C7" s="53"/>
      <c r="D7" s="53"/>
      <c r="E7" s="53"/>
      <c r="F7" s="53"/>
      <c r="G7" s="53"/>
      <c r="H7" s="53"/>
      <c r="I7" s="53"/>
      <c r="J7" s="54"/>
      <c r="K7" s="55"/>
    </row>
    <row r="8" spans="1:24" ht="15.75" x14ac:dyDescent="0.25">
      <c r="A8" s="479" t="s">
        <v>15</v>
      </c>
      <c r="B8" s="479"/>
      <c r="C8" s="479"/>
      <c r="D8" s="479"/>
      <c r="E8" s="479"/>
      <c r="F8" s="479"/>
      <c r="G8" s="479"/>
      <c r="H8" s="479"/>
      <c r="I8" s="91"/>
      <c r="J8" s="479" t="s">
        <v>258</v>
      </c>
      <c r="K8" s="522"/>
      <c r="L8" s="522"/>
      <c r="M8" s="479" t="s">
        <v>259</v>
      </c>
      <c r="N8" s="479"/>
      <c r="O8" s="479"/>
      <c r="P8" s="479"/>
      <c r="Q8" s="479"/>
      <c r="R8" s="479"/>
      <c r="S8" s="479"/>
      <c r="T8" s="479"/>
      <c r="U8" s="479"/>
      <c r="V8" s="479"/>
      <c r="W8" s="479"/>
      <c r="X8" s="479"/>
    </row>
    <row r="9" spans="1:24" ht="15" customHeight="1" x14ac:dyDescent="0.25">
      <c r="A9" s="479"/>
      <c r="B9" s="479"/>
      <c r="C9" s="479"/>
      <c r="D9" s="479"/>
      <c r="E9" s="479"/>
      <c r="F9" s="479"/>
      <c r="G9" s="479"/>
      <c r="H9" s="479"/>
      <c r="I9" s="479" t="s">
        <v>40</v>
      </c>
      <c r="J9" s="479" t="s">
        <v>277</v>
      </c>
      <c r="K9" s="479" t="s">
        <v>14</v>
      </c>
      <c r="L9" s="479" t="s">
        <v>29</v>
      </c>
      <c r="M9" s="479" t="s">
        <v>23</v>
      </c>
      <c r="N9" s="479"/>
      <c r="O9" s="479"/>
      <c r="P9" s="479" t="s">
        <v>24</v>
      </c>
      <c r="Q9" s="479"/>
      <c r="R9" s="479"/>
      <c r="S9" s="479" t="s">
        <v>91</v>
      </c>
      <c r="T9" s="479"/>
      <c r="U9" s="479"/>
      <c r="V9" s="479" t="s">
        <v>22</v>
      </c>
      <c r="W9" s="479"/>
      <c r="X9" s="479"/>
    </row>
    <row r="10" spans="1:24" ht="63" x14ac:dyDescent="0.25">
      <c r="A10" s="91" t="s">
        <v>0</v>
      </c>
      <c r="B10" s="91" t="s">
        <v>1</v>
      </c>
      <c r="C10" s="91" t="s">
        <v>2</v>
      </c>
      <c r="D10" s="91" t="s">
        <v>3</v>
      </c>
      <c r="E10" s="91" t="s">
        <v>21</v>
      </c>
      <c r="F10" s="91" t="s">
        <v>4</v>
      </c>
      <c r="G10" s="91" t="s">
        <v>260</v>
      </c>
      <c r="H10" s="91" t="s">
        <v>20</v>
      </c>
      <c r="I10" s="479"/>
      <c r="J10" s="479"/>
      <c r="K10" s="479"/>
      <c r="L10" s="479"/>
      <c r="M10" s="91" t="s">
        <v>277</v>
      </c>
      <c r="N10" s="91" t="s">
        <v>14</v>
      </c>
      <c r="O10" s="91" t="s">
        <v>29</v>
      </c>
      <c r="P10" s="91" t="s">
        <v>277</v>
      </c>
      <c r="Q10" s="91" t="s">
        <v>14</v>
      </c>
      <c r="R10" s="91" t="s">
        <v>29</v>
      </c>
      <c r="S10" s="91" t="s">
        <v>277</v>
      </c>
      <c r="T10" s="91" t="s">
        <v>14</v>
      </c>
      <c r="U10" s="91" t="s">
        <v>29</v>
      </c>
      <c r="V10" s="91" t="s">
        <v>277</v>
      </c>
      <c r="W10" s="91" t="s">
        <v>14</v>
      </c>
      <c r="X10" s="91" t="s">
        <v>29</v>
      </c>
    </row>
    <row r="11" spans="1:24" ht="21.75" customHeight="1" x14ac:dyDescent="0.25">
      <c r="A11" s="512" t="s">
        <v>262</v>
      </c>
      <c r="B11" s="512"/>
      <c r="C11" s="512"/>
      <c r="D11" s="512"/>
      <c r="E11" s="512"/>
      <c r="F11" s="512"/>
      <c r="G11" s="512"/>
      <c r="H11" s="512"/>
      <c r="I11" s="512"/>
      <c r="J11" s="512"/>
      <c r="K11" s="512"/>
      <c r="L11" s="512"/>
      <c r="M11" s="512"/>
      <c r="N11" s="512"/>
      <c r="O11" s="512"/>
      <c r="P11" s="512"/>
      <c r="Q11" s="512"/>
      <c r="R11" s="512"/>
      <c r="S11" s="512"/>
      <c r="T11" s="512"/>
      <c r="U11" s="512"/>
      <c r="V11" s="512"/>
      <c r="W11" s="512"/>
      <c r="X11" s="512"/>
    </row>
    <row r="12" spans="1:24" ht="50.25" customHeight="1" x14ac:dyDescent="0.25">
      <c r="A12" s="91"/>
      <c r="B12" s="91"/>
      <c r="C12" s="91"/>
      <c r="D12" s="91"/>
      <c r="E12" s="91"/>
      <c r="F12" s="91"/>
      <c r="G12" s="91"/>
      <c r="H12" s="78" t="s">
        <v>278</v>
      </c>
      <c r="I12" s="91"/>
      <c r="J12" s="79">
        <f>M12</f>
        <v>0</v>
      </c>
      <c r="K12" s="79"/>
      <c r="L12" s="79">
        <f>J12*K12</f>
        <v>0</v>
      </c>
      <c r="M12" s="79">
        <f t="shared" ref="M12" si="0">P12</f>
        <v>0</v>
      </c>
      <c r="N12" s="79"/>
      <c r="O12" s="79">
        <f t="shared" ref="O12" si="1">M12*N12</f>
        <v>0</v>
      </c>
      <c r="P12" s="79">
        <f t="shared" ref="P12" si="2">S12</f>
        <v>0</v>
      </c>
      <c r="Q12" s="79"/>
      <c r="R12" s="79">
        <f t="shared" ref="R12" si="3">P12*Q12</f>
        <v>0</v>
      </c>
      <c r="S12" s="79">
        <f t="shared" ref="S12" si="4">V12</f>
        <v>0</v>
      </c>
      <c r="T12" s="79"/>
      <c r="U12" s="79">
        <f t="shared" ref="U12" si="5">S12*T12</f>
        <v>0</v>
      </c>
      <c r="V12" s="79">
        <f t="shared" ref="V12" si="6">Y12</f>
        <v>0</v>
      </c>
      <c r="W12" s="79"/>
      <c r="X12" s="79">
        <f t="shared" ref="X12" si="7">V12*W12</f>
        <v>0</v>
      </c>
    </row>
    <row r="13" spans="1:24" ht="15.75" x14ac:dyDescent="0.25">
      <c r="A13" s="91"/>
      <c r="B13" s="91"/>
      <c r="C13" s="91"/>
      <c r="D13" s="91"/>
      <c r="E13" s="91"/>
      <c r="F13" s="91"/>
      <c r="G13" s="91"/>
      <c r="H13" s="80" t="s">
        <v>280</v>
      </c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</row>
    <row r="14" spans="1:24" ht="15.75" x14ac:dyDescent="0.25">
      <c r="A14" s="92"/>
      <c r="B14" s="92"/>
      <c r="C14" s="92"/>
      <c r="D14" s="92"/>
      <c r="E14" s="91"/>
      <c r="F14" s="91"/>
      <c r="G14" s="91"/>
      <c r="H14" s="91"/>
      <c r="I14" s="91"/>
      <c r="J14" s="78"/>
      <c r="K14" s="82"/>
      <c r="L14" s="83"/>
      <c r="M14" s="82"/>
      <c r="N14" s="82"/>
      <c r="O14" s="83"/>
      <c r="P14" s="82"/>
      <c r="Q14" s="82"/>
      <c r="R14" s="83"/>
      <c r="S14" s="82"/>
      <c r="T14" s="82"/>
      <c r="U14" s="83"/>
      <c r="V14" s="82"/>
      <c r="W14" s="82"/>
      <c r="X14" s="83"/>
    </row>
    <row r="15" spans="1:24" ht="21" customHeight="1" x14ac:dyDescent="0.25">
      <c r="A15" s="479" t="s">
        <v>261</v>
      </c>
      <c r="B15" s="479"/>
      <c r="C15" s="479"/>
      <c r="D15" s="479"/>
      <c r="E15" s="479"/>
      <c r="F15" s="479"/>
      <c r="G15" s="479"/>
      <c r="H15" s="479"/>
      <c r="I15" s="91"/>
      <c r="J15" s="78"/>
      <c r="K15" s="82"/>
      <c r="L15" s="83"/>
      <c r="M15" s="82"/>
      <c r="N15" s="82"/>
      <c r="O15" s="83"/>
      <c r="P15" s="82"/>
      <c r="Q15" s="82"/>
      <c r="R15" s="83"/>
      <c r="S15" s="82"/>
      <c r="T15" s="82"/>
      <c r="U15" s="83"/>
      <c r="V15" s="82"/>
      <c r="W15" s="82"/>
      <c r="X15" s="83"/>
    </row>
    <row r="16" spans="1:24" ht="21" customHeight="1" x14ac:dyDescent="0.25">
      <c r="A16" s="512" t="s">
        <v>263</v>
      </c>
      <c r="B16" s="512"/>
      <c r="C16" s="512"/>
      <c r="D16" s="512"/>
      <c r="E16" s="512"/>
      <c r="F16" s="512"/>
      <c r="G16" s="512"/>
      <c r="H16" s="512"/>
      <c r="I16" s="512"/>
      <c r="J16" s="512"/>
      <c r="K16" s="512"/>
      <c r="L16" s="512"/>
      <c r="M16" s="512"/>
      <c r="N16" s="512"/>
      <c r="O16" s="512"/>
      <c r="P16" s="512"/>
      <c r="Q16" s="512"/>
      <c r="R16" s="512"/>
      <c r="S16" s="512"/>
      <c r="T16" s="512"/>
      <c r="U16" s="512"/>
      <c r="V16" s="512"/>
      <c r="W16" s="512"/>
      <c r="X16" s="512"/>
    </row>
    <row r="17" spans="1:24" ht="47.25" x14ac:dyDescent="0.25">
      <c r="A17" s="91"/>
      <c r="B17" s="91"/>
      <c r="C17" s="91"/>
      <c r="D17" s="91"/>
      <c r="E17" s="91"/>
      <c r="F17" s="91"/>
      <c r="G17" s="91"/>
      <c r="H17" s="78" t="s">
        <v>278</v>
      </c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</row>
    <row r="18" spans="1:24" ht="21" customHeight="1" x14ac:dyDescent="0.25">
      <c r="A18" s="91"/>
      <c r="B18" s="91"/>
      <c r="C18" s="91"/>
      <c r="D18" s="91"/>
      <c r="E18" s="91"/>
      <c r="F18" s="91"/>
      <c r="G18" s="91"/>
      <c r="H18" s="80" t="s">
        <v>280</v>
      </c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</row>
    <row r="19" spans="1:24" ht="21" customHeight="1" x14ac:dyDescent="0.25">
      <c r="A19" s="91"/>
      <c r="B19" s="91"/>
      <c r="C19" s="91"/>
      <c r="D19" s="91"/>
      <c r="E19" s="91"/>
      <c r="F19" s="91"/>
      <c r="G19" s="91"/>
      <c r="H19" s="91"/>
      <c r="I19" s="91"/>
      <c r="J19" s="78"/>
      <c r="K19" s="82"/>
      <c r="L19" s="83"/>
      <c r="M19" s="82"/>
      <c r="N19" s="82"/>
      <c r="O19" s="83"/>
      <c r="P19" s="82"/>
      <c r="Q19" s="82"/>
      <c r="R19" s="83"/>
      <c r="S19" s="82"/>
      <c r="T19" s="82"/>
      <c r="U19" s="83"/>
      <c r="V19" s="82"/>
      <c r="W19" s="82"/>
      <c r="X19" s="83"/>
    </row>
    <row r="20" spans="1:24" ht="15.75" x14ac:dyDescent="0.25">
      <c r="A20" s="479" t="s">
        <v>264</v>
      </c>
      <c r="B20" s="479"/>
      <c r="C20" s="479"/>
      <c r="D20" s="479"/>
      <c r="E20" s="479"/>
      <c r="F20" s="479"/>
      <c r="G20" s="479"/>
      <c r="H20" s="479"/>
      <c r="I20" s="91"/>
      <c r="J20" s="78"/>
      <c r="K20" s="82"/>
      <c r="L20" s="83"/>
      <c r="M20" s="82"/>
      <c r="N20" s="82"/>
      <c r="O20" s="83"/>
      <c r="P20" s="82"/>
      <c r="Q20" s="82"/>
      <c r="R20" s="83"/>
      <c r="S20" s="82"/>
      <c r="T20" s="82"/>
      <c r="U20" s="83"/>
      <c r="V20" s="82"/>
      <c r="W20" s="82"/>
      <c r="X20" s="83"/>
    </row>
    <row r="21" spans="1:24" ht="21" customHeight="1" x14ac:dyDescent="0.25">
      <c r="A21" s="479"/>
      <c r="B21" s="479"/>
      <c r="C21" s="479"/>
      <c r="D21" s="479"/>
      <c r="E21" s="479"/>
      <c r="F21" s="479"/>
      <c r="G21" s="479"/>
      <c r="H21" s="479"/>
      <c r="I21" s="479"/>
      <c r="J21" s="479"/>
      <c r="K21" s="479"/>
      <c r="L21" s="479"/>
      <c r="M21" s="479"/>
      <c r="N21" s="479"/>
      <c r="O21" s="479"/>
      <c r="P21" s="479"/>
      <c r="Q21" s="479"/>
      <c r="R21" s="479"/>
      <c r="S21" s="479"/>
      <c r="T21" s="479"/>
      <c r="U21" s="479"/>
      <c r="V21" s="479"/>
      <c r="W21" s="479"/>
      <c r="X21" s="479"/>
    </row>
    <row r="22" spans="1:24" ht="21" customHeight="1" x14ac:dyDescent="0.25">
      <c r="A22" s="521" t="s">
        <v>279</v>
      </c>
      <c r="B22" s="521"/>
      <c r="C22" s="521"/>
      <c r="D22" s="521"/>
      <c r="E22" s="521"/>
      <c r="F22" s="521"/>
      <c r="G22" s="521"/>
      <c r="H22" s="521"/>
      <c r="I22" s="521"/>
      <c r="J22" s="521"/>
      <c r="K22" s="521"/>
      <c r="L22" s="521"/>
      <c r="M22" s="521"/>
      <c r="N22" s="521"/>
      <c r="O22" s="521"/>
      <c r="P22" s="521"/>
      <c r="Q22" s="521"/>
      <c r="R22" s="521"/>
      <c r="S22" s="521"/>
      <c r="T22" s="521"/>
      <c r="U22" s="521"/>
      <c r="V22" s="521"/>
      <c r="W22" s="521"/>
      <c r="X22" s="521"/>
    </row>
    <row r="23" spans="1:24" ht="21" customHeight="1" x14ac:dyDescent="0.25">
      <c r="A23" s="91"/>
      <c r="B23" s="91"/>
      <c r="C23" s="91"/>
      <c r="D23" s="91"/>
      <c r="E23" s="91"/>
      <c r="F23" s="91"/>
      <c r="G23" s="91"/>
      <c r="H23" s="80" t="s">
        <v>282</v>
      </c>
      <c r="I23" s="91"/>
      <c r="J23" s="78"/>
      <c r="K23" s="82"/>
      <c r="L23" s="83"/>
      <c r="M23" s="82"/>
      <c r="N23" s="82"/>
      <c r="O23" s="83"/>
      <c r="P23" s="82"/>
      <c r="Q23" s="82"/>
      <c r="R23" s="83"/>
      <c r="S23" s="82"/>
      <c r="T23" s="82"/>
      <c r="U23" s="83"/>
      <c r="V23" s="82"/>
      <c r="W23" s="82"/>
      <c r="X23" s="83"/>
    </row>
    <row r="24" spans="1:24" ht="21" customHeight="1" x14ac:dyDescent="0.25">
      <c r="A24" s="479" t="s">
        <v>281</v>
      </c>
      <c r="B24" s="479"/>
      <c r="C24" s="479"/>
      <c r="D24" s="479"/>
      <c r="E24" s="479"/>
      <c r="F24" s="479"/>
      <c r="G24" s="479"/>
      <c r="H24" s="479"/>
      <c r="I24" s="91"/>
      <c r="J24" s="78"/>
      <c r="K24" s="82"/>
      <c r="L24" s="83"/>
      <c r="M24" s="82"/>
      <c r="N24" s="82"/>
      <c r="O24" s="83"/>
      <c r="P24" s="82"/>
      <c r="Q24" s="82"/>
      <c r="R24" s="83"/>
      <c r="S24" s="82"/>
      <c r="T24" s="82"/>
      <c r="U24" s="83"/>
      <c r="V24" s="82"/>
      <c r="W24" s="82"/>
      <c r="X24" s="83"/>
    </row>
    <row r="25" spans="1:24" ht="32.25" customHeight="1" x14ac:dyDescent="0.25">
      <c r="A25" s="512" t="s">
        <v>252</v>
      </c>
      <c r="B25" s="512"/>
      <c r="C25" s="512"/>
      <c r="D25" s="512"/>
      <c r="E25" s="512"/>
      <c r="F25" s="512"/>
      <c r="G25" s="512"/>
      <c r="H25" s="512"/>
      <c r="I25" s="91"/>
      <c r="J25" s="78"/>
      <c r="K25" s="82"/>
      <c r="L25" s="83"/>
      <c r="M25" s="82"/>
      <c r="N25" s="82"/>
      <c r="O25" s="83"/>
      <c r="P25" s="82"/>
      <c r="Q25" s="82"/>
      <c r="R25" s="83"/>
      <c r="S25" s="82"/>
      <c r="T25" s="82"/>
      <c r="U25" s="83"/>
      <c r="V25" s="82"/>
      <c r="W25" s="82"/>
      <c r="X25" s="83"/>
    </row>
    <row r="28" spans="1:24" x14ac:dyDescent="0.25">
      <c r="A28" s="370" t="s">
        <v>30</v>
      </c>
      <c r="B28" s="370"/>
      <c r="C28" s="370"/>
      <c r="D28" s="370"/>
      <c r="E28" s="370"/>
      <c r="F28" s="370"/>
      <c r="G28" s="370"/>
      <c r="H28" s="370"/>
      <c r="I28" s="56"/>
    </row>
    <row r="29" spans="1:24" x14ac:dyDescent="0.25">
      <c r="A29" s="370" t="s">
        <v>31</v>
      </c>
      <c r="B29" s="370"/>
      <c r="C29" s="370"/>
      <c r="D29" s="370"/>
      <c r="E29" s="370"/>
      <c r="F29" s="370"/>
      <c r="G29" s="370"/>
      <c r="H29" s="370"/>
      <c r="I29" s="56"/>
    </row>
    <row r="30" spans="1:24" s="57" customFormat="1" x14ac:dyDescent="0.25"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</sheetData>
  <mergeCells count="27">
    <mergeCell ref="A6:K6"/>
    <mergeCell ref="A1:X1"/>
    <mergeCell ref="A2:K2"/>
    <mergeCell ref="A3:K3"/>
    <mergeCell ref="A4:K4"/>
    <mergeCell ref="A5:K5"/>
    <mergeCell ref="A8:H9"/>
    <mergeCell ref="J8:L8"/>
    <mergeCell ref="M8:X8"/>
    <mergeCell ref="M9:O9"/>
    <mergeCell ref="P9:R9"/>
    <mergeCell ref="S9:U9"/>
    <mergeCell ref="V9:X9"/>
    <mergeCell ref="J9:J10"/>
    <mergeCell ref="K9:K10"/>
    <mergeCell ref="L9:L10"/>
    <mergeCell ref="I9:I10"/>
    <mergeCell ref="A28:H28"/>
    <mergeCell ref="A29:H29"/>
    <mergeCell ref="A22:X22"/>
    <mergeCell ref="A24:H24"/>
    <mergeCell ref="A11:X11"/>
    <mergeCell ref="A15:H15"/>
    <mergeCell ref="A16:X16"/>
    <mergeCell ref="A20:H20"/>
    <mergeCell ref="A21:X21"/>
    <mergeCell ref="A25:H25"/>
  </mergeCells>
  <pageMargins left="0.31496062992125984" right="0.31496062992125984" top="1.1417322834645669" bottom="0.74803149606299213" header="0.31496062992125984" footer="0.31496062992125984"/>
  <pageSetup paperSize="9" scale="48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workbookViewId="0">
      <selection activeCell="Q39" sqref="Q39"/>
    </sheetView>
  </sheetViews>
  <sheetFormatPr defaultRowHeight="15" x14ac:dyDescent="0.25"/>
  <cols>
    <col min="1" max="1" width="9.140625" style="5"/>
    <col min="2" max="2" width="13" style="6" customWidth="1"/>
    <col min="3" max="3" width="63.85546875" style="5" customWidth="1"/>
    <col min="4" max="16384" width="9.140625" style="5"/>
  </cols>
  <sheetData>
    <row r="1" spans="1:4" x14ac:dyDescent="0.25">
      <c r="B1" s="38"/>
      <c r="C1" s="37" t="s">
        <v>296</v>
      </c>
      <c r="D1" s="38"/>
    </row>
    <row r="2" spans="1:4" x14ac:dyDescent="0.25">
      <c r="A2" s="8"/>
      <c r="B2" s="8"/>
      <c r="C2" s="8"/>
      <c r="D2" s="8"/>
    </row>
    <row r="3" spans="1:4" ht="18.75" x14ac:dyDescent="0.3">
      <c r="A3" s="523" t="s">
        <v>120</v>
      </c>
      <c r="B3" s="523"/>
      <c r="C3" s="523"/>
      <c r="D3" s="523"/>
    </row>
    <row r="4" spans="1:4" x14ac:dyDescent="0.25">
      <c r="A4" s="7"/>
      <c r="B4" s="7"/>
      <c r="C4" s="7"/>
      <c r="D4" s="7"/>
    </row>
    <row r="5" spans="1:4" ht="15.75" x14ac:dyDescent="0.25">
      <c r="B5" s="87" t="s">
        <v>121</v>
      </c>
      <c r="C5" s="87" t="s">
        <v>122</v>
      </c>
    </row>
    <row r="6" spans="1:4" ht="15.75" x14ac:dyDescent="0.25">
      <c r="B6" s="87">
        <v>101</v>
      </c>
      <c r="C6" s="42" t="s">
        <v>99</v>
      </c>
    </row>
    <row r="7" spans="1:4" ht="15.75" x14ac:dyDescent="0.25">
      <c r="B7" s="87">
        <v>102</v>
      </c>
      <c r="C7" s="42" t="s">
        <v>100</v>
      </c>
    </row>
    <row r="8" spans="1:4" ht="15.75" x14ac:dyDescent="0.25">
      <c r="B8" s="87">
        <v>103</v>
      </c>
      <c r="C8" s="42" t="s">
        <v>101</v>
      </c>
    </row>
    <row r="9" spans="1:4" ht="15.75" x14ac:dyDescent="0.25">
      <c r="B9" s="87">
        <v>104</v>
      </c>
      <c r="C9" s="42" t="s">
        <v>191</v>
      </c>
    </row>
    <row r="10" spans="1:4" ht="15.75" x14ac:dyDescent="0.25">
      <c r="B10" s="87">
        <v>105</v>
      </c>
      <c r="C10" s="42" t="s">
        <v>102</v>
      </c>
    </row>
    <row r="11" spans="1:4" ht="15.75" x14ac:dyDescent="0.25">
      <c r="B11" s="87">
        <v>106</v>
      </c>
      <c r="C11" s="42" t="s">
        <v>103</v>
      </c>
    </row>
    <row r="12" spans="1:4" ht="15.75" x14ac:dyDescent="0.25">
      <c r="B12" s="87">
        <v>109</v>
      </c>
      <c r="C12" s="42" t="s">
        <v>267</v>
      </c>
    </row>
    <row r="13" spans="1:4" ht="15.75" x14ac:dyDescent="0.25">
      <c r="B13" s="87">
        <v>111</v>
      </c>
      <c r="C13" s="42" t="s">
        <v>268</v>
      </c>
    </row>
    <row r="14" spans="1:4" ht="15.75" x14ac:dyDescent="0.25">
      <c r="B14" s="87">
        <v>112</v>
      </c>
      <c r="C14" s="88" t="s">
        <v>269</v>
      </c>
    </row>
    <row r="15" spans="1:4" ht="15.75" x14ac:dyDescent="0.25">
      <c r="B15" s="87">
        <v>201</v>
      </c>
      <c r="C15" s="42" t="s">
        <v>106</v>
      </c>
    </row>
    <row r="16" spans="1:4" ht="15.75" x14ac:dyDescent="0.25">
      <c r="B16" s="87">
        <v>202</v>
      </c>
      <c r="C16" s="42" t="s">
        <v>270</v>
      </c>
    </row>
    <row r="17" spans="2:3" ht="15.75" x14ac:dyDescent="0.25">
      <c r="B17" s="87">
        <v>203</v>
      </c>
      <c r="C17" s="42" t="s">
        <v>107</v>
      </c>
    </row>
    <row r="18" spans="2:3" ht="15.75" x14ac:dyDescent="0.25">
      <c r="B18" s="87">
        <v>204</v>
      </c>
      <c r="C18" s="42" t="s">
        <v>108</v>
      </c>
    </row>
    <row r="19" spans="2:3" ht="15.75" x14ac:dyDescent="0.25">
      <c r="B19" s="87">
        <v>301</v>
      </c>
      <c r="C19" s="42" t="s">
        <v>109</v>
      </c>
    </row>
    <row r="20" spans="2:3" ht="15.75" x14ac:dyDescent="0.25">
      <c r="B20" s="87">
        <v>302</v>
      </c>
      <c r="C20" s="42" t="s">
        <v>110</v>
      </c>
    </row>
    <row r="21" spans="2:3" ht="15.75" x14ac:dyDescent="0.25">
      <c r="B21" s="87">
        <v>303</v>
      </c>
      <c r="C21" s="42" t="s">
        <v>111</v>
      </c>
    </row>
    <row r="22" spans="2:3" ht="15.75" hidden="1" x14ac:dyDescent="0.25">
      <c r="B22" s="87">
        <v>304</v>
      </c>
      <c r="C22" s="42" t="s">
        <v>112</v>
      </c>
    </row>
    <row r="23" spans="2:3" ht="15.75" x14ac:dyDescent="0.25">
      <c r="B23" s="87">
        <v>305</v>
      </c>
      <c r="C23" s="42" t="s">
        <v>113</v>
      </c>
    </row>
    <row r="24" spans="2:3" ht="15.75" x14ac:dyDescent="0.25">
      <c r="B24" s="87">
        <v>310</v>
      </c>
      <c r="C24" s="42" t="s">
        <v>114</v>
      </c>
    </row>
    <row r="25" spans="2:3" ht="15.75" x14ac:dyDescent="0.25">
      <c r="B25" s="87">
        <v>401</v>
      </c>
      <c r="C25" s="42" t="s">
        <v>192</v>
      </c>
    </row>
    <row r="26" spans="2:3" ht="15.75" x14ac:dyDescent="0.25">
      <c r="B26" s="87">
        <v>402</v>
      </c>
      <c r="C26" s="42" t="s">
        <v>115</v>
      </c>
    </row>
    <row r="27" spans="2:3" ht="15.75" x14ac:dyDescent="0.25">
      <c r="B27" s="87">
        <v>408</v>
      </c>
      <c r="C27" s="88" t="s">
        <v>104</v>
      </c>
    </row>
    <row r="28" spans="2:3" ht="15.75" x14ac:dyDescent="0.25">
      <c r="B28" s="87">
        <v>410</v>
      </c>
      <c r="C28" s="88" t="s">
        <v>105</v>
      </c>
    </row>
    <row r="29" spans="2:3" ht="15.75" x14ac:dyDescent="0.25">
      <c r="B29" s="87">
        <v>601</v>
      </c>
      <c r="C29" s="42" t="s">
        <v>116</v>
      </c>
    </row>
    <row r="30" spans="2:3" ht="15.75" x14ac:dyDescent="0.25">
      <c r="B30" s="87">
        <v>603</v>
      </c>
      <c r="C30" s="42" t="s">
        <v>193</v>
      </c>
    </row>
    <row r="31" spans="2:3" ht="15.75" x14ac:dyDescent="0.25">
      <c r="B31" s="87">
        <v>604</v>
      </c>
      <c r="C31" s="42" t="s">
        <v>117</v>
      </c>
    </row>
    <row r="32" spans="2:3" ht="15.75" x14ac:dyDescent="0.25">
      <c r="B32" s="87">
        <v>605</v>
      </c>
      <c r="C32" s="42" t="s">
        <v>118</v>
      </c>
    </row>
    <row r="33" spans="2:3" ht="15.75" x14ac:dyDescent="0.25">
      <c r="B33" s="87">
        <v>606</v>
      </c>
      <c r="C33" s="42" t="s">
        <v>119</v>
      </c>
    </row>
    <row r="34" spans="2:3" ht="15.75" hidden="1" x14ac:dyDescent="0.25">
      <c r="B34" s="87">
        <v>627</v>
      </c>
      <c r="C34" s="42" t="s">
        <v>180</v>
      </c>
    </row>
    <row r="35" spans="2:3" ht="15.75" x14ac:dyDescent="0.25">
      <c r="B35" s="87">
        <v>701</v>
      </c>
      <c r="C35" s="42" t="s">
        <v>181</v>
      </c>
    </row>
    <row r="36" spans="2:3" ht="15.75" x14ac:dyDescent="0.25">
      <c r="B36" s="87">
        <v>702</v>
      </c>
      <c r="C36" s="42" t="s">
        <v>182</v>
      </c>
    </row>
  </sheetData>
  <mergeCells count="1">
    <mergeCell ref="A3:D3"/>
  </mergeCells>
  <pageMargins left="0.7" right="0.7" top="0.75" bottom="0.75" header="0.3" footer="0.3"/>
  <pageSetup paperSize="9" scale="91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4"/>
  <sheetViews>
    <sheetView topLeftCell="G1" zoomScale="50" zoomScaleNormal="50" workbookViewId="0">
      <selection activeCell="AU1" sqref="AU1:AW1"/>
    </sheetView>
  </sheetViews>
  <sheetFormatPr defaultRowHeight="15" x14ac:dyDescent="0.25"/>
  <cols>
    <col min="1" max="1" width="5.5703125" style="10" customWidth="1"/>
    <col min="2" max="2" width="15.5703125" style="93" customWidth="1"/>
    <col min="3" max="3" width="7.28515625" style="10" customWidth="1"/>
    <col min="4" max="4" width="7.5703125" style="10" customWidth="1"/>
    <col min="5" max="5" width="9.140625" style="10" customWidth="1"/>
    <col min="6" max="6" width="7.28515625" style="10" customWidth="1"/>
    <col min="7" max="7" width="7.140625" style="10" customWidth="1"/>
    <col min="8" max="8" width="16.85546875" style="94" customWidth="1"/>
    <col min="9" max="9" width="12.140625" style="13" customWidth="1"/>
    <col min="10" max="10" width="14.85546875" style="94" customWidth="1"/>
    <col min="11" max="11" width="16" style="94" customWidth="1"/>
    <col min="12" max="12" width="10.7109375" style="95" customWidth="1"/>
    <col min="13" max="13" width="10.7109375" style="11" customWidth="1"/>
    <col min="14" max="14" width="12.42578125" style="11" customWidth="1"/>
    <col min="15" max="15" width="10.85546875" style="11" customWidth="1"/>
    <col min="16" max="16" width="10.7109375" style="11" customWidth="1"/>
    <col min="17" max="17" width="10.42578125" style="11" customWidth="1"/>
    <col min="18" max="18" width="10.28515625" style="11" customWidth="1"/>
    <col min="19" max="19" width="9.7109375" style="11" customWidth="1"/>
    <col min="20" max="20" width="11.140625" style="11" bestFit="1" customWidth="1"/>
    <col min="21" max="21" width="9.42578125" style="11" bestFit="1" customWidth="1"/>
    <col min="22" max="22" width="10" style="11" customWidth="1"/>
    <col min="23" max="24" width="10" style="11" bestFit="1" customWidth="1"/>
    <col min="25" max="25" width="10.85546875" style="11" bestFit="1" customWidth="1"/>
    <col min="26" max="26" width="10.85546875" style="11" customWidth="1"/>
    <col min="27" max="27" width="7" style="11" customWidth="1"/>
    <col min="28" max="28" width="9.28515625" style="11" customWidth="1"/>
    <col min="29" max="29" width="6.42578125" style="11" customWidth="1"/>
    <col min="30" max="30" width="9" style="11" customWidth="1"/>
    <col min="31" max="32" width="11.85546875" style="11" customWidth="1"/>
    <col min="33" max="33" width="12.85546875" style="11" customWidth="1"/>
    <col min="34" max="34" width="9.42578125" style="11" bestFit="1" customWidth="1"/>
    <col min="35" max="35" width="10.85546875" style="11" customWidth="1"/>
    <col min="36" max="36" width="9.42578125" style="11" bestFit="1" customWidth="1"/>
    <col min="37" max="37" width="10.7109375" style="11" customWidth="1"/>
    <col min="38" max="38" width="10.28515625" style="11" bestFit="1" customWidth="1"/>
    <col min="39" max="39" width="10.28515625" style="11" customWidth="1"/>
    <col min="40" max="40" width="9.42578125" style="11" bestFit="1" customWidth="1"/>
    <col min="41" max="41" width="11" style="11" customWidth="1"/>
    <col min="42" max="42" width="11.85546875" style="11" customWidth="1"/>
    <col min="43" max="43" width="13.42578125" style="12" customWidth="1"/>
    <col min="44" max="44" width="9" style="11" customWidth="1"/>
    <col min="45" max="45" width="12.28515625" style="11" customWidth="1"/>
    <col min="46" max="46" width="8.5703125" style="11" customWidth="1"/>
    <col min="47" max="47" width="9.85546875" style="12" customWidth="1"/>
    <col min="48" max="48" width="12.28515625" style="11" customWidth="1"/>
    <col min="49" max="49" width="13.42578125" style="12" customWidth="1"/>
    <col min="50" max="50" width="5.85546875" style="13" customWidth="1"/>
    <col min="51" max="16384" width="9.140625" style="13"/>
  </cols>
  <sheetData>
    <row r="1" spans="1:57" ht="61.5" customHeight="1" x14ac:dyDescent="0.25">
      <c r="AU1" s="377" t="s">
        <v>580</v>
      </c>
      <c r="AV1" s="378"/>
      <c r="AW1" s="378"/>
    </row>
    <row r="3" spans="1:57" ht="33" customHeight="1" x14ac:dyDescent="0.25">
      <c r="AE3" s="25"/>
      <c r="AF3" s="25"/>
      <c r="AS3" s="90"/>
      <c r="AT3" s="90"/>
      <c r="AU3" s="90"/>
      <c r="AV3" s="378" t="s">
        <v>306</v>
      </c>
      <c r="AW3" s="380"/>
      <c r="AX3" s="90"/>
      <c r="AY3" s="90"/>
      <c r="AZ3" s="90"/>
      <c r="BA3" s="90"/>
      <c r="BB3" s="90"/>
      <c r="BC3" s="90"/>
      <c r="BD3" s="90"/>
      <c r="BE3" s="90"/>
    </row>
    <row r="4" spans="1:57" s="14" customFormat="1" ht="31.5" customHeight="1" x14ac:dyDescent="0.25">
      <c r="A4" s="381" t="s">
        <v>305</v>
      </c>
      <c r="B4" s="382"/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  <c r="P4" s="382"/>
      <c r="Q4" s="382"/>
      <c r="R4" s="382"/>
      <c r="S4" s="382"/>
      <c r="T4" s="382"/>
      <c r="U4" s="382"/>
      <c r="V4" s="382"/>
      <c r="W4" s="382"/>
      <c r="X4" s="382"/>
      <c r="Y4" s="382"/>
      <c r="Z4" s="382"/>
      <c r="AA4" s="382"/>
      <c r="AB4" s="382"/>
      <c r="AC4" s="382"/>
      <c r="AD4" s="382"/>
      <c r="AE4" s="382"/>
      <c r="AF4" s="382"/>
      <c r="AG4" s="382"/>
      <c r="AH4" s="382"/>
      <c r="AI4" s="382"/>
      <c r="AJ4" s="382"/>
      <c r="AK4" s="382"/>
      <c r="AL4" s="382"/>
      <c r="AM4" s="382"/>
      <c r="AN4" s="382"/>
      <c r="AO4" s="382"/>
      <c r="AP4" s="382"/>
      <c r="AQ4" s="382"/>
      <c r="AR4" s="382"/>
      <c r="AS4" s="382"/>
      <c r="AT4" s="382"/>
      <c r="AU4" s="382"/>
      <c r="AV4" s="382"/>
      <c r="AW4" s="383"/>
    </row>
    <row r="5" spans="1:57" x14ac:dyDescent="0.25">
      <c r="B5" s="96"/>
      <c r="AW5" s="106"/>
    </row>
    <row r="6" spans="1:57" ht="30" x14ac:dyDescent="0.25">
      <c r="B6" s="97" t="s">
        <v>194</v>
      </c>
      <c r="Q6" s="19">
        <v>3.6</v>
      </c>
      <c r="AA6" s="19">
        <v>70</v>
      </c>
      <c r="AC6" s="19">
        <v>50</v>
      </c>
      <c r="AH6" s="19">
        <v>2</v>
      </c>
      <c r="AL6" s="19">
        <v>3</v>
      </c>
      <c r="AW6" s="107"/>
    </row>
    <row r="7" spans="1:57" s="15" customFormat="1" ht="126" customHeight="1" x14ac:dyDescent="0.25">
      <c r="A7" s="373" t="s">
        <v>195</v>
      </c>
      <c r="B7" s="373" t="s">
        <v>196</v>
      </c>
      <c r="C7" s="373" t="s">
        <v>197</v>
      </c>
      <c r="D7" s="373" t="s">
        <v>198</v>
      </c>
      <c r="E7" s="373" t="s">
        <v>1</v>
      </c>
      <c r="F7" s="373" t="s">
        <v>2</v>
      </c>
      <c r="G7" s="373" t="s">
        <v>4</v>
      </c>
      <c r="H7" s="373" t="s">
        <v>199</v>
      </c>
      <c r="I7" s="373" t="s">
        <v>200</v>
      </c>
      <c r="J7" s="373" t="s">
        <v>201</v>
      </c>
      <c r="K7" s="373" t="s">
        <v>202</v>
      </c>
      <c r="L7" s="375" t="s">
        <v>379</v>
      </c>
      <c r="M7" s="371" t="s">
        <v>203</v>
      </c>
      <c r="N7" s="371" t="s">
        <v>204</v>
      </c>
      <c r="O7" s="372" t="s">
        <v>205</v>
      </c>
      <c r="P7" s="372"/>
      <c r="Q7" s="372" t="s">
        <v>206</v>
      </c>
      <c r="R7" s="372"/>
      <c r="S7" s="372" t="s">
        <v>207</v>
      </c>
      <c r="T7" s="372"/>
      <c r="U7" s="372" t="s">
        <v>208</v>
      </c>
      <c r="V7" s="372"/>
      <c r="W7" s="372" t="s">
        <v>209</v>
      </c>
      <c r="X7" s="372"/>
      <c r="Y7" s="372" t="s">
        <v>210</v>
      </c>
      <c r="Z7" s="372"/>
      <c r="AA7" s="372" t="s">
        <v>211</v>
      </c>
      <c r="AB7" s="372"/>
      <c r="AC7" s="372" t="s">
        <v>212</v>
      </c>
      <c r="AD7" s="372"/>
      <c r="AE7" s="371" t="s">
        <v>213</v>
      </c>
      <c r="AF7" s="140" t="s">
        <v>313</v>
      </c>
      <c r="AG7" s="371" t="s">
        <v>214</v>
      </c>
      <c r="AH7" s="372" t="s">
        <v>215</v>
      </c>
      <c r="AI7" s="372"/>
      <c r="AJ7" s="372" t="s">
        <v>216</v>
      </c>
      <c r="AK7" s="372"/>
      <c r="AL7" s="372" t="s">
        <v>217</v>
      </c>
      <c r="AM7" s="372"/>
      <c r="AN7" s="372" t="s">
        <v>218</v>
      </c>
      <c r="AO7" s="372"/>
      <c r="AP7" s="371" t="s">
        <v>219</v>
      </c>
      <c r="AQ7" s="379" t="s">
        <v>220</v>
      </c>
      <c r="AR7" s="372" t="s">
        <v>221</v>
      </c>
      <c r="AS7" s="372"/>
      <c r="AT7" s="372" t="s">
        <v>222</v>
      </c>
      <c r="AU7" s="372"/>
      <c r="AV7" s="371" t="s">
        <v>223</v>
      </c>
      <c r="AW7" s="379" t="s">
        <v>224</v>
      </c>
    </row>
    <row r="8" spans="1:57" s="16" customFormat="1" ht="90" x14ac:dyDescent="0.25">
      <c r="A8" s="373"/>
      <c r="B8" s="373"/>
      <c r="C8" s="373"/>
      <c r="D8" s="373"/>
      <c r="E8" s="373"/>
      <c r="F8" s="373"/>
      <c r="G8" s="373"/>
      <c r="H8" s="373"/>
      <c r="I8" s="373"/>
      <c r="J8" s="373"/>
      <c r="K8" s="373"/>
      <c r="L8" s="376"/>
      <c r="M8" s="371"/>
      <c r="N8" s="371"/>
      <c r="O8" s="89" t="s">
        <v>225</v>
      </c>
      <c r="P8" s="89" t="s">
        <v>226</v>
      </c>
      <c r="Q8" s="89" t="s">
        <v>227</v>
      </c>
      <c r="R8" s="89" t="s">
        <v>226</v>
      </c>
      <c r="S8" s="89" t="s">
        <v>227</v>
      </c>
      <c r="T8" s="89" t="s">
        <v>226</v>
      </c>
      <c r="U8" s="89" t="s">
        <v>227</v>
      </c>
      <c r="V8" s="89" t="s">
        <v>226</v>
      </c>
      <c r="W8" s="89" t="s">
        <v>228</v>
      </c>
      <c r="X8" s="89" t="s">
        <v>226</v>
      </c>
      <c r="Y8" s="89" t="s">
        <v>227</v>
      </c>
      <c r="Z8" s="89" t="s">
        <v>226</v>
      </c>
      <c r="AA8" s="89" t="s">
        <v>229</v>
      </c>
      <c r="AB8" s="89" t="s">
        <v>230</v>
      </c>
      <c r="AC8" s="89" t="s">
        <v>229</v>
      </c>
      <c r="AD8" s="89" t="s">
        <v>230</v>
      </c>
      <c r="AE8" s="371"/>
      <c r="AF8" s="140" t="s">
        <v>320</v>
      </c>
      <c r="AG8" s="371"/>
      <c r="AH8" s="344" t="s">
        <v>299</v>
      </c>
      <c r="AI8" s="89" t="s">
        <v>230</v>
      </c>
      <c r="AJ8" s="346" t="s">
        <v>299</v>
      </c>
      <c r="AK8" s="89" t="s">
        <v>230</v>
      </c>
      <c r="AL8" s="346" t="s">
        <v>299</v>
      </c>
      <c r="AM8" s="89" t="s">
        <v>230</v>
      </c>
      <c r="AN8" s="89" t="s">
        <v>299</v>
      </c>
      <c r="AO8" s="89" t="s">
        <v>226</v>
      </c>
      <c r="AP8" s="371"/>
      <c r="AQ8" s="379"/>
      <c r="AR8" s="89" t="s">
        <v>229</v>
      </c>
      <c r="AS8" s="89" t="s">
        <v>231</v>
      </c>
      <c r="AT8" s="89" t="s">
        <v>229</v>
      </c>
      <c r="AU8" s="89" t="s">
        <v>232</v>
      </c>
      <c r="AV8" s="371"/>
      <c r="AW8" s="379"/>
    </row>
    <row r="9" spans="1:57" s="14" customFormat="1" x14ac:dyDescent="0.25">
      <c r="A9" s="17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17">
        <v>9</v>
      </c>
      <c r="J9" s="17">
        <v>10</v>
      </c>
      <c r="K9" s="17">
        <v>11</v>
      </c>
      <c r="L9" s="17">
        <v>12</v>
      </c>
      <c r="M9" s="17">
        <v>13</v>
      </c>
      <c r="N9" s="17">
        <v>14</v>
      </c>
      <c r="O9" s="17">
        <v>15</v>
      </c>
      <c r="P9" s="17">
        <v>16</v>
      </c>
      <c r="Q9" s="17">
        <v>17</v>
      </c>
      <c r="R9" s="17">
        <v>18</v>
      </c>
      <c r="S9" s="17">
        <v>19</v>
      </c>
      <c r="T9" s="17">
        <v>20</v>
      </c>
      <c r="U9" s="17">
        <v>21</v>
      </c>
      <c r="V9" s="17">
        <v>22</v>
      </c>
      <c r="W9" s="17">
        <v>23</v>
      </c>
      <c r="X9" s="17">
        <v>24</v>
      </c>
      <c r="Y9" s="17">
        <v>25</v>
      </c>
      <c r="Z9" s="17">
        <v>26</v>
      </c>
      <c r="AA9" s="17">
        <v>27</v>
      </c>
      <c r="AB9" s="17">
        <v>28</v>
      </c>
      <c r="AC9" s="17">
        <v>29</v>
      </c>
      <c r="AD9" s="17">
        <v>30</v>
      </c>
      <c r="AE9" s="17">
        <v>31</v>
      </c>
      <c r="AF9" s="17">
        <v>32</v>
      </c>
      <c r="AG9" s="17">
        <v>33</v>
      </c>
      <c r="AH9" s="17">
        <v>34</v>
      </c>
      <c r="AI9" s="17">
        <v>35</v>
      </c>
      <c r="AJ9" s="17">
        <v>36</v>
      </c>
      <c r="AK9" s="17">
        <v>37</v>
      </c>
      <c r="AL9" s="17">
        <v>38</v>
      </c>
      <c r="AM9" s="17">
        <v>39</v>
      </c>
      <c r="AN9" s="17">
        <v>40</v>
      </c>
      <c r="AO9" s="17">
        <v>41</v>
      </c>
      <c r="AP9" s="17">
        <v>46</v>
      </c>
      <c r="AQ9" s="17">
        <v>47</v>
      </c>
      <c r="AR9" s="17">
        <v>48</v>
      </c>
      <c r="AS9" s="17">
        <v>49</v>
      </c>
      <c r="AT9" s="17">
        <v>50</v>
      </c>
      <c r="AU9" s="17">
        <v>51</v>
      </c>
      <c r="AV9" s="17">
        <v>52</v>
      </c>
      <c r="AW9" s="17">
        <v>53</v>
      </c>
    </row>
    <row r="10" spans="1:57" s="14" customFormat="1" ht="31.5" customHeight="1" x14ac:dyDescent="0.25">
      <c r="A10" s="105" t="s">
        <v>233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</row>
    <row r="11" spans="1:57" ht="30" x14ac:dyDescent="0.25">
      <c r="A11" s="18"/>
      <c r="B11" s="98"/>
      <c r="C11" s="99"/>
      <c r="D11" s="99"/>
      <c r="E11" s="99"/>
      <c r="F11" s="99"/>
      <c r="G11" s="99"/>
      <c r="H11" s="100" t="s">
        <v>234</v>
      </c>
      <c r="I11" s="101" t="s">
        <v>235</v>
      </c>
      <c r="J11" s="100" t="s">
        <v>236</v>
      </c>
      <c r="K11" s="100" t="s">
        <v>237</v>
      </c>
      <c r="L11" s="102">
        <v>1</v>
      </c>
      <c r="M11" s="103"/>
      <c r="N11" s="19">
        <f>M11*L11</f>
        <v>0</v>
      </c>
      <c r="O11" s="19"/>
      <c r="P11" s="19">
        <f>O11/12</f>
        <v>0</v>
      </c>
      <c r="Q11" s="19">
        <f>$Q$6</f>
        <v>3.6</v>
      </c>
      <c r="R11" s="19">
        <f>M11*Q11/12</f>
        <v>0</v>
      </c>
      <c r="S11" s="19">
        <v>22</v>
      </c>
      <c r="T11" s="19">
        <f>S11*M11/12</f>
        <v>0</v>
      </c>
      <c r="U11" s="19"/>
      <c r="V11" s="19">
        <f>U11*M11/12</f>
        <v>0</v>
      </c>
      <c r="W11" s="19">
        <v>1190</v>
      </c>
      <c r="X11" s="19">
        <f>W11</f>
        <v>1190</v>
      </c>
      <c r="Y11" s="19">
        <v>38.5</v>
      </c>
      <c r="Z11" s="19">
        <f>Y11*M11/12</f>
        <v>0</v>
      </c>
      <c r="AA11" s="19">
        <f>$AA$6</f>
        <v>70</v>
      </c>
      <c r="AB11" s="19">
        <f>(M11+P11+R11+T11+V11+X11+Z11)*AA11/100</f>
        <v>833</v>
      </c>
      <c r="AC11" s="19">
        <f>$AC$6</f>
        <v>50</v>
      </c>
      <c r="AD11" s="19">
        <f>(M11+P11+R11+T11+V11+X11+Z11)*AC11/100</f>
        <v>595</v>
      </c>
      <c r="AE11" s="19">
        <f>M11+P11+R11+T11+V11+X11+Z11+AB11+AD11</f>
        <v>2618</v>
      </c>
      <c r="AF11" s="19"/>
      <c r="AG11" s="19">
        <f>AE11*L11</f>
        <v>2618</v>
      </c>
      <c r="AH11" s="19">
        <f>$AH$6</f>
        <v>2</v>
      </c>
      <c r="AI11" s="19">
        <f>ROUND(AE11*AH11,2)</f>
        <v>5236</v>
      </c>
      <c r="AJ11" s="19">
        <f>$AH$6</f>
        <v>2</v>
      </c>
      <c r="AK11" s="19">
        <f>ROUND(AE11*AJ11*L11,2)</f>
        <v>5236</v>
      </c>
      <c r="AL11" s="19">
        <f>$AL$6</f>
        <v>3</v>
      </c>
      <c r="AM11" s="19">
        <f>AE11*AL11</f>
        <v>7854</v>
      </c>
      <c r="AN11" s="19">
        <f>$AL$6</f>
        <v>3</v>
      </c>
      <c r="AO11" s="19">
        <f>AE11*AN11*L11</f>
        <v>7854</v>
      </c>
      <c r="AP11" s="20">
        <f>(AE11*12)+AI11+AM11</f>
        <v>44506</v>
      </c>
      <c r="AQ11" s="21">
        <f>AP11*L11</f>
        <v>44506</v>
      </c>
      <c r="AR11" s="19">
        <f t="shared" ref="AR11:AR15" si="0">AS11/AP11*100</f>
        <v>30.199995506223882</v>
      </c>
      <c r="AS11" s="20">
        <f>ROUND((IF(AP11&lt;=912000,AP11*2.9%,912000*2.9%)+IF(AP11&lt;=1292000,AP11*22%,1292000*22%+(AP11-1292000)*10%)+AP11*(5.1%+0.2%)),2)</f>
        <v>13440.81</v>
      </c>
      <c r="AT11" s="19">
        <f t="shared" ref="AT11:AT15" si="1">AU11/AQ11*100</f>
        <v>30.199995506223882</v>
      </c>
      <c r="AU11" s="21">
        <f>AS11*L11</f>
        <v>13440.81</v>
      </c>
      <c r="AV11" s="19">
        <f>AP11+AS11</f>
        <v>57946.81</v>
      </c>
      <c r="AW11" s="21">
        <f>AQ11+AU11</f>
        <v>57946.81</v>
      </c>
    </row>
    <row r="12" spans="1:57" x14ac:dyDescent="0.25">
      <c r="A12" s="18"/>
      <c r="B12" s="98"/>
      <c r="C12" s="99"/>
      <c r="D12" s="99"/>
      <c r="E12" s="99"/>
      <c r="F12" s="99"/>
      <c r="G12" s="99"/>
      <c r="H12" s="100"/>
      <c r="I12" s="101"/>
      <c r="J12" s="100"/>
      <c r="K12" s="100"/>
      <c r="L12" s="102"/>
      <c r="M12" s="103"/>
      <c r="N12" s="19">
        <f>M12*L12</f>
        <v>0</v>
      </c>
      <c r="O12" s="19"/>
      <c r="P12" s="19">
        <f>O12/12</f>
        <v>0</v>
      </c>
      <c r="Q12" s="19"/>
      <c r="R12" s="19">
        <f>M12*Q12/12</f>
        <v>0</v>
      </c>
      <c r="S12" s="19">
        <v>16</v>
      </c>
      <c r="T12" s="19">
        <f>S12*M12/12</f>
        <v>0</v>
      </c>
      <c r="U12" s="19"/>
      <c r="V12" s="19">
        <f>U12*M12/12</f>
        <v>0</v>
      </c>
      <c r="W12" s="19"/>
      <c r="X12" s="19">
        <f>W12</f>
        <v>0</v>
      </c>
      <c r="Y12" s="19"/>
      <c r="Z12" s="19">
        <f>Y12*M12/12</f>
        <v>0</v>
      </c>
      <c r="AA12" s="19">
        <f>$AA$6</f>
        <v>70</v>
      </c>
      <c r="AB12" s="19">
        <f>(M12+P12+R12+T12+V12+X12+Z12)*AA12/100</f>
        <v>0</v>
      </c>
      <c r="AC12" s="19">
        <f>$AC$6</f>
        <v>50</v>
      </c>
      <c r="AD12" s="19">
        <f>(M12+P12+R12+T12+V12+X12+Z12)*AC12/100</f>
        <v>0</v>
      </c>
      <c r="AE12" s="19">
        <f>M12+P12+R12+T12+V12+X12+Z12+AB12+AD12</f>
        <v>0</v>
      </c>
      <c r="AF12" s="19"/>
      <c r="AG12" s="19">
        <f>AE12*L12</f>
        <v>0</v>
      </c>
      <c r="AH12" s="19">
        <f>$AH$6</f>
        <v>2</v>
      </c>
      <c r="AI12" s="19">
        <f>ROUND(AE12*AH12,2)</f>
        <v>0</v>
      </c>
      <c r="AJ12" s="19">
        <f>$AH$6</f>
        <v>2</v>
      </c>
      <c r="AK12" s="19">
        <f>ROUND(AE12*AJ12*L12,2)</f>
        <v>0</v>
      </c>
      <c r="AL12" s="19">
        <f>$AL$6</f>
        <v>3</v>
      </c>
      <c r="AM12" s="19">
        <f>AE12*AL12</f>
        <v>0</v>
      </c>
      <c r="AN12" s="19">
        <f>$AL$6</f>
        <v>3</v>
      </c>
      <c r="AO12" s="19">
        <f>AE12*AN12*L12</f>
        <v>0</v>
      </c>
      <c r="AP12" s="20">
        <f t="shared" ref="AP12:AP15" si="2">(AE12*12)+AI12+AM12</f>
        <v>0</v>
      </c>
      <c r="AQ12" s="21">
        <f>AP12*L12</f>
        <v>0</v>
      </c>
      <c r="AR12" s="19" t="e">
        <f t="shared" si="0"/>
        <v>#DIV/0!</v>
      </c>
      <c r="AS12" s="20">
        <f t="shared" ref="AS12:AS15" si="3">ROUND((IF(AP12&lt;=815000,AP12*2.9%,815000*2.9%)+IF(AP12&lt;=1021000,AP12*22%,1021000*22%+(AP12-1021000)*10%)+AP12*(5.1%+0.2%)),2)</f>
        <v>0</v>
      </c>
      <c r="AT12" s="19" t="e">
        <f t="shared" si="1"/>
        <v>#DIV/0!</v>
      </c>
      <c r="AU12" s="21">
        <f>AS12*L12</f>
        <v>0</v>
      </c>
      <c r="AV12" s="19">
        <f>AP12+AS12</f>
        <v>0</v>
      </c>
      <c r="AW12" s="21">
        <f>AQ12+AU12</f>
        <v>0</v>
      </c>
    </row>
    <row r="13" spans="1:57" x14ac:dyDescent="0.25">
      <c r="A13" s="18"/>
      <c r="B13" s="98"/>
      <c r="C13" s="99"/>
      <c r="D13" s="99"/>
      <c r="E13" s="99"/>
      <c r="F13" s="99"/>
      <c r="G13" s="99"/>
      <c r="H13" s="100"/>
      <c r="I13" s="101"/>
      <c r="J13" s="100"/>
      <c r="K13" s="100"/>
      <c r="L13" s="102"/>
      <c r="M13" s="103"/>
      <c r="N13" s="19">
        <f>M13*L13</f>
        <v>0</v>
      </c>
      <c r="O13" s="19"/>
      <c r="P13" s="19">
        <f>O13/12</f>
        <v>0</v>
      </c>
      <c r="Q13" s="19"/>
      <c r="R13" s="19">
        <f>M13*Q13/12</f>
        <v>0</v>
      </c>
      <c r="S13" s="19">
        <v>12</v>
      </c>
      <c r="T13" s="19">
        <f>S13*M13/12</f>
        <v>0</v>
      </c>
      <c r="U13" s="19"/>
      <c r="V13" s="19">
        <f>U13*M13/12</f>
        <v>0</v>
      </c>
      <c r="W13" s="19"/>
      <c r="X13" s="19">
        <f>W13</f>
        <v>0</v>
      </c>
      <c r="Y13" s="19"/>
      <c r="Z13" s="19">
        <f>Y13*M13/12</f>
        <v>0</v>
      </c>
      <c r="AA13" s="19">
        <f>$AA$6</f>
        <v>70</v>
      </c>
      <c r="AB13" s="19">
        <f>(M13+P13+R13+T13+V13+X13+Z13)*AA13/100</f>
        <v>0</v>
      </c>
      <c r="AC13" s="19">
        <f>$AC$6</f>
        <v>50</v>
      </c>
      <c r="AD13" s="19">
        <f>(M13+P13+R13+T13+V13+X13+Z13)*AC13/100</f>
        <v>0</v>
      </c>
      <c r="AE13" s="19">
        <f>M13+P13+R13+T13+V13+X13+Z13+AB13+AD13</f>
        <v>0</v>
      </c>
      <c r="AF13" s="19"/>
      <c r="AG13" s="19">
        <f>AE13*L13</f>
        <v>0</v>
      </c>
      <c r="AH13" s="19">
        <f>$AH$6</f>
        <v>2</v>
      </c>
      <c r="AI13" s="19">
        <f>ROUND(AE13*AH13,2)</f>
        <v>0</v>
      </c>
      <c r="AJ13" s="19">
        <f>$AH$6</f>
        <v>2</v>
      </c>
      <c r="AK13" s="19">
        <f>ROUND(AE13*AJ13*L13,2)</f>
        <v>0</v>
      </c>
      <c r="AL13" s="19">
        <f>$AL$6</f>
        <v>3</v>
      </c>
      <c r="AM13" s="19">
        <f>AE13*AL13</f>
        <v>0</v>
      </c>
      <c r="AN13" s="19">
        <f>$AL$6</f>
        <v>3</v>
      </c>
      <c r="AO13" s="19">
        <f>AE13*AN13*L13</f>
        <v>0</v>
      </c>
      <c r="AP13" s="20">
        <f t="shared" si="2"/>
        <v>0</v>
      </c>
      <c r="AQ13" s="21">
        <f>AP13*L13</f>
        <v>0</v>
      </c>
      <c r="AR13" s="19" t="e">
        <f t="shared" si="0"/>
        <v>#DIV/0!</v>
      </c>
      <c r="AS13" s="20">
        <f t="shared" si="3"/>
        <v>0</v>
      </c>
      <c r="AT13" s="19" t="e">
        <f t="shared" si="1"/>
        <v>#DIV/0!</v>
      </c>
      <c r="AU13" s="21">
        <f>AS13*L13</f>
        <v>0</v>
      </c>
      <c r="AV13" s="19">
        <f>AP13+AS13</f>
        <v>0</v>
      </c>
      <c r="AW13" s="21">
        <f>AQ13+AU13</f>
        <v>0</v>
      </c>
    </row>
    <row r="14" spans="1:57" x14ac:dyDescent="0.25">
      <c r="A14" s="18"/>
      <c r="B14" s="98"/>
      <c r="C14" s="99"/>
      <c r="D14" s="99"/>
      <c r="E14" s="99"/>
      <c r="F14" s="99"/>
      <c r="G14" s="99"/>
      <c r="H14" s="100"/>
      <c r="I14" s="101"/>
      <c r="J14" s="100"/>
      <c r="K14" s="100"/>
      <c r="L14" s="102"/>
      <c r="M14" s="103"/>
      <c r="N14" s="19">
        <f>M14*L14</f>
        <v>0</v>
      </c>
      <c r="O14" s="19"/>
      <c r="P14" s="19">
        <f>O14/12</f>
        <v>0</v>
      </c>
      <c r="Q14" s="19"/>
      <c r="R14" s="19">
        <f>M14*Q14/12</f>
        <v>0</v>
      </c>
      <c r="S14" s="19">
        <v>10</v>
      </c>
      <c r="T14" s="19">
        <f>S14*M14/12</f>
        <v>0</v>
      </c>
      <c r="U14" s="19"/>
      <c r="V14" s="19">
        <f>U14*M14/12</f>
        <v>0</v>
      </c>
      <c r="W14" s="19"/>
      <c r="X14" s="19">
        <f>W14</f>
        <v>0</v>
      </c>
      <c r="Y14" s="19"/>
      <c r="Z14" s="19">
        <f>Y14*M14/12</f>
        <v>0</v>
      </c>
      <c r="AA14" s="19">
        <f>$AA$6</f>
        <v>70</v>
      </c>
      <c r="AB14" s="19">
        <f>(M14+P14+R14+T14+V14+X14+Z14)*AA14/100</f>
        <v>0</v>
      </c>
      <c r="AC14" s="19">
        <f>$AC$6</f>
        <v>50</v>
      </c>
      <c r="AD14" s="19">
        <f>(M14+P14+R14+T14+V14+X14+Z14)*AC14/100</f>
        <v>0</v>
      </c>
      <c r="AE14" s="19">
        <f>M14+P14+R14+T14+V14+X14+Z14+AB14+AD14</f>
        <v>0</v>
      </c>
      <c r="AF14" s="19"/>
      <c r="AG14" s="19">
        <f>AE14*L14</f>
        <v>0</v>
      </c>
      <c r="AH14" s="19">
        <f>$AH$6</f>
        <v>2</v>
      </c>
      <c r="AI14" s="19">
        <f>ROUND(AE14*AH14,2)</f>
        <v>0</v>
      </c>
      <c r="AJ14" s="19">
        <f>$AH$6</f>
        <v>2</v>
      </c>
      <c r="AK14" s="19">
        <f>ROUND(AE14*AJ14*L14,2)</f>
        <v>0</v>
      </c>
      <c r="AL14" s="19">
        <f>$AL$6</f>
        <v>3</v>
      </c>
      <c r="AM14" s="19">
        <f>AE14*AL14</f>
        <v>0</v>
      </c>
      <c r="AN14" s="19">
        <f>$AL$6</f>
        <v>3</v>
      </c>
      <c r="AO14" s="19">
        <f>AE14*AN14*L14</f>
        <v>0</v>
      </c>
      <c r="AP14" s="20">
        <f t="shared" si="2"/>
        <v>0</v>
      </c>
      <c r="AQ14" s="21">
        <f>AP14*L14</f>
        <v>0</v>
      </c>
      <c r="AR14" s="19" t="e">
        <f t="shared" si="0"/>
        <v>#DIV/0!</v>
      </c>
      <c r="AS14" s="20">
        <f t="shared" si="3"/>
        <v>0</v>
      </c>
      <c r="AT14" s="19" t="e">
        <f t="shared" si="1"/>
        <v>#DIV/0!</v>
      </c>
      <c r="AU14" s="21">
        <f>AS14*L14</f>
        <v>0</v>
      </c>
      <c r="AV14" s="19">
        <f>AP14+AS14</f>
        <v>0</v>
      </c>
      <c r="AW14" s="21">
        <f>AQ14+AU14</f>
        <v>0</v>
      </c>
    </row>
    <row r="15" spans="1:57" x14ac:dyDescent="0.25">
      <c r="A15" s="18"/>
      <c r="B15" s="98"/>
      <c r="C15" s="99"/>
      <c r="D15" s="99"/>
      <c r="E15" s="99"/>
      <c r="F15" s="99"/>
      <c r="G15" s="99"/>
      <c r="H15" s="100"/>
      <c r="I15" s="101"/>
      <c r="J15" s="100"/>
      <c r="K15" s="100"/>
      <c r="L15" s="102"/>
      <c r="M15" s="103"/>
      <c r="N15" s="19">
        <f>M15*L15</f>
        <v>0</v>
      </c>
      <c r="O15" s="19"/>
      <c r="P15" s="19">
        <f>O15/12</f>
        <v>0</v>
      </c>
      <c r="Q15" s="19"/>
      <c r="R15" s="19">
        <f>M15*Q15/12</f>
        <v>0</v>
      </c>
      <c r="S15" s="19">
        <v>10</v>
      </c>
      <c r="T15" s="19">
        <f>S15*M15/12</f>
        <v>0</v>
      </c>
      <c r="U15" s="19"/>
      <c r="V15" s="19">
        <f>U15*M15/12</f>
        <v>0</v>
      </c>
      <c r="W15" s="19"/>
      <c r="X15" s="19">
        <f>W15</f>
        <v>0</v>
      </c>
      <c r="Y15" s="19"/>
      <c r="Z15" s="19">
        <f>Y15*M15/12</f>
        <v>0</v>
      </c>
      <c r="AA15" s="19">
        <f>$AA$6</f>
        <v>70</v>
      </c>
      <c r="AB15" s="19">
        <f>(M15+P15+R15+T15+V15+X15+Z15)*AA15/100</f>
        <v>0</v>
      </c>
      <c r="AC15" s="19">
        <f>$AC$6</f>
        <v>50</v>
      </c>
      <c r="AD15" s="19">
        <f>(M15+P15+R15+T15+V15+X15+Z15)*AC15/100</f>
        <v>0</v>
      </c>
      <c r="AE15" s="19">
        <f>M15+P15+R15+T15+V15+X15+Z15+AB15+AD15</f>
        <v>0</v>
      </c>
      <c r="AF15" s="19"/>
      <c r="AG15" s="19">
        <f>AE15*L15</f>
        <v>0</v>
      </c>
      <c r="AH15" s="19">
        <f>$AH$6</f>
        <v>2</v>
      </c>
      <c r="AI15" s="19">
        <f>ROUND(AE15*AH15,2)</f>
        <v>0</v>
      </c>
      <c r="AJ15" s="19">
        <f>$AH$6</f>
        <v>2</v>
      </c>
      <c r="AK15" s="19">
        <f>ROUND(AE15*AJ15*L15,2)</f>
        <v>0</v>
      </c>
      <c r="AL15" s="19">
        <f>$AL$6</f>
        <v>3</v>
      </c>
      <c r="AM15" s="19">
        <f>AE15*AL15</f>
        <v>0</v>
      </c>
      <c r="AN15" s="19">
        <f>$AL$6</f>
        <v>3</v>
      </c>
      <c r="AO15" s="19">
        <f>AE15*AN15*L15</f>
        <v>0</v>
      </c>
      <c r="AP15" s="20">
        <f t="shared" si="2"/>
        <v>0</v>
      </c>
      <c r="AQ15" s="21">
        <f>AP15*L15</f>
        <v>0</v>
      </c>
      <c r="AR15" s="19" t="e">
        <f t="shared" si="0"/>
        <v>#DIV/0!</v>
      </c>
      <c r="AS15" s="20">
        <f t="shared" si="3"/>
        <v>0</v>
      </c>
      <c r="AT15" s="19" t="e">
        <f t="shared" si="1"/>
        <v>#DIV/0!</v>
      </c>
      <c r="AU15" s="21">
        <f>AS15*L15</f>
        <v>0</v>
      </c>
      <c r="AV15" s="19">
        <f>AP15+AS15</f>
        <v>0</v>
      </c>
      <c r="AW15" s="21">
        <f>AQ15+AU15</f>
        <v>0</v>
      </c>
    </row>
    <row r="16" spans="1:57" s="24" customFormat="1" ht="43.5" customHeight="1" x14ac:dyDescent="0.25">
      <c r="A16" s="22"/>
      <c r="B16" s="374" t="s">
        <v>238</v>
      </c>
      <c r="C16" s="374"/>
      <c r="D16" s="374"/>
      <c r="E16" s="374"/>
      <c r="F16" s="374"/>
      <c r="G16" s="374"/>
      <c r="H16" s="374"/>
      <c r="I16" s="374"/>
      <c r="J16" s="374"/>
      <c r="K16" s="374"/>
      <c r="L16" s="23">
        <f t="shared" ref="L16:AW16" si="4">SUM(L11:L15)</f>
        <v>1</v>
      </c>
      <c r="M16" s="23">
        <f t="shared" si="4"/>
        <v>0</v>
      </c>
      <c r="N16" s="23">
        <f t="shared" si="4"/>
        <v>0</v>
      </c>
      <c r="O16" s="23">
        <f t="shared" si="4"/>
        <v>0</v>
      </c>
      <c r="P16" s="23">
        <f t="shared" si="4"/>
        <v>0</v>
      </c>
      <c r="Q16" s="23">
        <f t="shared" si="4"/>
        <v>3.6</v>
      </c>
      <c r="R16" s="23">
        <f t="shared" si="4"/>
        <v>0</v>
      </c>
      <c r="S16" s="23">
        <f t="shared" si="4"/>
        <v>70</v>
      </c>
      <c r="T16" s="23">
        <f t="shared" si="4"/>
        <v>0</v>
      </c>
      <c r="U16" s="23">
        <f t="shared" si="4"/>
        <v>0</v>
      </c>
      <c r="V16" s="23">
        <f t="shared" si="4"/>
        <v>0</v>
      </c>
      <c r="W16" s="23">
        <f t="shared" si="4"/>
        <v>1190</v>
      </c>
      <c r="X16" s="23">
        <f t="shared" si="4"/>
        <v>1190</v>
      </c>
      <c r="Y16" s="23">
        <f t="shared" si="4"/>
        <v>38.5</v>
      </c>
      <c r="Z16" s="23">
        <f t="shared" si="4"/>
        <v>0</v>
      </c>
      <c r="AA16" s="23">
        <f t="shared" si="4"/>
        <v>350</v>
      </c>
      <c r="AB16" s="23">
        <f t="shared" si="4"/>
        <v>833</v>
      </c>
      <c r="AC16" s="23">
        <f t="shared" si="4"/>
        <v>250</v>
      </c>
      <c r="AD16" s="23">
        <f t="shared" si="4"/>
        <v>595</v>
      </c>
      <c r="AE16" s="23">
        <f t="shared" si="4"/>
        <v>2618</v>
      </c>
      <c r="AF16" s="23"/>
      <c r="AG16" s="23">
        <f t="shared" si="4"/>
        <v>2618</v>
      </c>
      <c r="AH16" s="23">
        <f t="shared" si="4"/>
        <v>10</v>
      </c>
      <c r="AI16" s="23">
        <f t="shared" si="4"/>
        <v>5236</v>
      </c>
      <c r="AJ16" s="23">
        <f t="shared" si="4"/>
        <v>10</v>
      </c>
      <c r="AK16" s="23">
        <f t="shared" si="4"/>
        <v>5236</v>
      </c>
      <c r="AL16" s="23">
        <f t="shared" si="4"/>
        <v>15</v>
      </c>
      <c r="AM16" s="23">
        <f t="shared" si="4"/>
        <v>7854</v>
      </c>
      <c r="AN16" s="23">
        <f t="shared" si="4"/>
        <v>15</v>
      </c>
      <c r="AO16" s="23">
        <f t="shared" si="4"/>
        <v>7854</v>
      </c>
      <c r="AP16" s="23">
        <f t="shared" si="4"/>
        <v>44506</v>
      </c>
      <c r="AQ16" s="23">
        <f t="shared" si="4"/>
        <v>44506</v>
      </c>
      <c r="AR16" s="23" t="e">
        <f t="shared" si="4"/>
        <v>#DIV/0!</v>
      </c>
      <c r="AS16" s="23">
        <f t="shared" si="4"/>
        <v>13440.81</v>
      </c>
      <c r="AT16" s="23" t="e">
        <f t="shared" si="4"/>
        <v>#DIV/0!</v>
      </c>
      <c r="AU16" s="23">
        <f t="shared" si="4"/>
        <v>13440.81</v>
      </c>
      <c r="AV16" s="23">
        <f t="shared" si="4"/>
        <v>57946.81</v>
      </c>
      <c r="AW16" s="23">
        <f t="shared" si="4"/>
        <v>57946.81</v>
      </c>
    </row>
    <row r="19" spans="2:9" ht="18.75" x14ac:dyDescent="0.3">
      <c r="B19" s="104" t="s">
        <v>239</v>
      </c>
    </row>
    <row r="20" spans="2:9" ht="18.75" x14ac:dyDescent="0.3">
      <c r="B20" s="104" t="s">
        <v>240</v>
      </c>
    </row>
    <row r="23" spans="2:9" ht="15" customHeight="1" x14ac:dyDescent="0.25">
      <c r="B23" s="370"/>
      <c r="C23" s="370"/>
      <c r="D23" s="370"/>
      <c r="E23" s="370"/>
      <c r="F23" s="370"/>
      <c r="G23" s="370"/>
      <c r="H23" s="370"/>
      <c r="I23" s="370"/>
    </row>
    <row r="24" spans="2:9" x14ac:dyDescent="0.25">
      <c r="B24" s="370" t="s">
        <v>31</v>
      </c>
      <c r="C24" s="370"/>
      <c r="D24" s="370"/>
      <c r="E24" s="370"/>
      <c r="F24" s="370"/>
      <c r="G24" s="370"/>
      <c r="H24" s="370"/>
      <c r="I24" s="370"/>
    </row>
  </sheetData>
  <protectedRanges>
    <protectedRange sqref="B9 B10:M1811 B5:M8 D9 F9 H9 J9 L9 N9 P9 R9 T9 V9 X9 Z9 AB9 AD9 AF9 AH9 AJ9 AL9 AN9 AT9 AV9 AP9 AR9" name="Диапазон1"/>
    <protectedRange sqref="O8 O10:O1328" name="Диапазон2"/>
    <protectedRange sqref="S8 S10:S2461" name="Диапазон3"/>
    <protectedRange sqref="U8 U10:U1913" name="Диапазон4"/>
    <protectedRange sqref="W8 W10:W3224" name="Диапазон5"/>
    <protectedRange sqref="Y8 Y10:Y2168" name="Диапазон6"/>
  </protectedRanges>
  <mergeCells count="40">
    <mergeCell ref="AU1:AW1"/>
    <mergeCell ref="AV7:AV8"/>
    <mergeCell ref="AW7:AW8"/>
    <mergeCell ref="AP7:AP8"/>
    <mergeCell ref="AQ7:AQ8"/>
    <mergeCell ref="AV3:AW3"/>
    <mergeCell ref="A4:AW4"/>
    <mergeCell ref="A7:A8"/>
    <mergeCell ref="B16:K16"/>
    <mergeCell ref="AL7:AM7"/>
    <mergeCell ref="AN7:AO7"/>
    <mergeCell ref="AA7:AB7"/>
    <mergeCell ref="AC7:AD7"/>
    <mergeCell ref="AE7:AE8"/>
    <mergeCell ref="AG7:AG8"/>
    <mergeCell ref="AH7:AI7"/>
    <mergeCell ref="L7:L8"/>
    <mergeCell ref="M7:M8"/>
    <mergeCell ref="I7:I8"/>
    <mergeCell ref="J7:J8"/>
    <mergeCell ref="K7:K8"/>
    <mergeCell ref="U7:V7"/>
    <mergeCell ref="W7:X7"/>
    <mergeCell ref="Y7:Z7"/>
    <mergeCell ref="B23:I23"/>
    <mergeCell ref="B24:I24"/>
    <mergeCell ref="N7:N8"/>
    <mergeCell ref="AR7:AS7"/>
    <mergeCell ref="AT7:AU7"/>
    <mergeCell ref="AJ7:AK7"/>
    <mergeCell ref="O7:P7"/>
    <mergeCell ref="Q7:R7"/>
    <mergeCell ref="S7:T7"/>
    <mergeCell ref="B7:B8"/>
    <mergeCell ref="C7:C8"/>
    <mergeCell ref="D7:D8"/>
    <mergeCell ref="E7:E8"/>
    <mergeCell ref="F7:F8"/>
    <mergeCell ref="G7:G8"/>
    <mergeCell ref="H7:H8"/>
  </mergeCells>
  <pageMargins left="0" right="0" top="1.1417322834645669" bottom="0.74803149606299213" header="0" footer="0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L27"/>
  <sheetViews>
    <sheetView view="pageBreakPreview" topLeftCell="N1" zoomScale="60" zoomScaleNormal="80" workbookViewId="0">
      <selection activeCell="AI1" sqref="AI1:AK1"/>
    </sheetView>
  </sheetViews>
  <sheetFormatPr defaultRowHeight="12" x14ac:dyDescent="0.2"/>
  <cols>
    <col min="1" max="1" width="24.140625" style="25" customWidth="1"/>
    <col min="2" max="2" width="15" style="25" customWidth="1"/>
    <col min="3" max="3" width="20.42578125" style="25" customWidth="1"/>
    <col min="4" max="4" width="15.140625" style="25" customWidth="1"/>
    <col min="5" max="5" width="11.85546875" style="25" customWidth="1"/>
    <col min="6" max="6" width="7" style="25" customWidth="1"/>
    <col min="7" max="7" width="11.85546875" style="25" customWidth="1"/>
    <col min="8" max="8" width="5.140625" style="25" customWidth="1"/>
    <col min="9" max="9" width="13.5703125" style="25" customWidth="1"/>
    <col min="10" max="10" width="5.140625" style="25" customWidth="1"/>
    <col min="11" max="11" width="14.7109375" style="25" customWidth="1"/>
    <col min="12" max="12" width="6" style="25" customWidth="1"/>
    <col min="13" max="13" width="14.7109375" style="25" customWidth="1"/>
    <col min="14" max="14" width="6.28515625" style="25" customWidth="1"/>
    <col min="15" max="15" width="13.140625" style="25" customWidth="1"/>
    <col min="16" max="16" width="5.42578125" style="25" customWidth="1"/>
    <col min="17" max="17" width="13.42578125" style="25" customWidth="1"/>
    <col min="18" max="18" width="4.7109375" style="25" customWidth="1"/>
    <col min="19" max="19" width="12.140625" style="25" customWidth="1"/>
    <col min="20" max="20" width="5" style="25" customWidth="1"/>
    <col min="21" max="21" width="10.85546875" style="25" customWidth="1"/>
    <col min="22" max="22" width="15.28515625" style="25" customWidth="1"/>
    <col min="23" max="24" width="14.42578125" style="25" customWidth="1"/>
    <col min="25" max="26" width="13.5703125" style="25" customWidth="1"/>
    <col min="27" max="28" width="16" style="25" customWidth="1"/>
    <col min="29" max="29" width="18.42578125" style="26" customWidth="1"/>
    <col min="30" max="30" width="15.7109375" style="26" customWidth="1"/>
    <col min="31" max="31" width="14.28515625" style="25" customWidth="1"/>
    <col min="32" max="32" width="6.28515625" style="25" customWidth="1"/>
    <col min="33" max="33" width="14.28515625" style="25" customWidth="1"/>
    <col min="34" max="34" width="5.140625" style="25" customWidth="1"/>
    <col min="35" max="36" width="15.140625" style="25" customWidth="1"/>
    <col min="37" max="37" width="15.85546875" style="25" customWidth="1"/>
    <col min="38" max="38" width="17" style="25" customWidth="1"/>
    <col min="39" max="16384" width="9.140625" style="25"/>
  </cols>
  <sheetData>
    <row r="1" spans="1:38" ht="60" customHeight="1" x14ac:dyDescent="0.2">
      <c r="AI1" s="386" t="s">
        <v>580</v>
      </c>
      <c r="AJ1" s="390"/>
      <c r="AK1" s="390"/>
    </row>
    <row r="3" spans="1:38" ht="23.25" customHeight="1" x14ac:dyDescent="0.2">
      <c r="AE3" s="142"/>
      <c r="AF3" s="142"/>
      <c r="AG3" s="142"/>
      <c r="AH3" s="118"/>
      <c r="AI3" s="386" t="s">
        <v>254</v>
      </c>
      <c r="AJ3" s="386"/>
      <c r="AK3" s="387"/>
      <c r="AL3" s="119"/>
    </row>
    <row r="5" spans="1:38" ht="23.25" customHeight="1" x14ac:dyDescent="0.2">
      <c r="A5" s="388" t="s">
        <v>361</v>
      </c>
      <c r="B5" s="388"/>
      <c r="C5" s="388"/>
      <c r="D5" s="388"/>
      <c r="E5" s="388"/>
      <c r="F5" s="388"/>
      <c r="G5" s="388"/>
      <c r="H5" s="388"/>
      <c r="I5" s="388"/>
      <c r="J5" s="388"/>
      <c r="K5" s="388"/>
      <c r="L5" s="388"/>
      <c r="M5" s="388"/>
      <c r="N5" s="388"/>
      <c r="O5" s="388"/>
      <c r="P5" s="388"/>
      <c r="Q5" s="388"/>
      <c r="R5" s="388"/>
      <c r="S5" s="388"/>
      <c r="T5" s="388"/>
      <c r="U5" s="388"/>
      <c r="V5" s="388"/>
      <c r="W5" s="388"/>
      <c r="X5" s="388"/>
      <c r="Y5" s="388"/>
      <c r="Z5" s="388"/>
      <c r="AA5" s="388"/>
      <c r="AB5" s="388"/>
      <c r="AC5" s="388"/>
      <c r="AD5" s="388"/>
      <c r="AE5" s="388"/>
      <c r="AF5" s="388"/>
      <c r="AG5" s="388"/>
      <c r="AH5" s="388"/>
      <c r="AI5" s="388"/>
      <c r="AJ5" s="388"/>
      <c r="AK5" s="388"/>
    </row>
    <row r="6" spans="1:38" x14ac:dyDescent="0.2">
      <c r="A6" s="388" t="s">
        <v>241</v>
      </c>
      <c r="B6" s="388"/>
      <c r="C6" s="388"/>
      <c r="D6" s="388"/>
      <c r="E6" s="388"/>
      <c r="F6" s="388"/>
      <c r="G6" s="388"/>
      <c r="H6" s="388"/>
      <c r="I6" s="388"/>
      <c r="J6" s="388"/>
      <c r="K6" s="388"/>
      <c r="L6" s="388"/>
      <c r="M6" s="388"/>
      <c r="N6" s="388"/>
      <c r="O6" s="388"/>
      <c r="P6" s="388"/>
      <c r="Q6" s="388"/>
      <c r="R6" s="388"/>
      <c r="S6" s="388"/>
      <c r="T6" s="388"/>
      <c r="U6" s="388"/>
      <c r="V6" s="388"/>
      <c r="W6" s="388"/>
      <c r="X6" s="388"/>
      <c r="Y6" s="388"/>
      <c r="Z6" s="388"/>
      <c r="AA6" s="388"/>
      <c r="AB6" s="388"/>
      <c r="AC6" s="388"/>
      <c r="AD6" s="388"/>
      <c r="AE6" s="388"/>
      <c r="AF6" s="388"/>
      <c r="AG6" s="388"/>
      <c r="AH6" s="388"/>
      <c r="AI6" s="388"/>
      <c r="AJ6" s="388"/>
      <c r="AK6" s="388"/>
    </row>
    <row r="7" spans="1:38" x14ac:dyDescent="0.2">
      <c r="A7" s="388" t="s">
        <v>242</v>
      </c>
      <c r="B7" s="388"/>
      <c r="C7" s="388"/>
      <c r="D7" s="388"/>
      <c r="E7" s="388"/>
      <c r="F7" s="388"/>
      <c r="G7" s="388"/>
      <c r="H7" s="388"/>
      <c r="I7" s="388"/>
      <c r="J7" s="388"/>
      <c r="K7" s="388"/>
      <c r="L7" s="388"/>
      <c r="M7" s="388"/>
      <c r="N7" s="388"/>
      <c r="O7" s="388"/>
      <c r="P7" s="388"/>
      <c r="Q7" s="388"/>
      <c r="R7" s="388"/>
      <c r="S7" s="388"/>
      <c r="T7" s="388"/>
      <c r="U7" s="388"/>
      <c r="V7" s="388"/>
      <c r="W7" s="388"/>
      <c r="X7" s="388"/>
      <c r="Y7" s="388"/>
      <c r="Z7" s="388"/>
      <c r="AA7" s="388"/>
      <c r="AB7" s="388"/>
      <c r="AC7" s="388"/>
      <c r="AD7" s="388"/>
      <c r="AE7" s="388"/>
      <c r="AF7" s="388"/>
      <c r="AG7" s="388"/>
      <c r="AH7" s="388"/>
      <c r="AI7" s="388"/>
      <c r="AJ7" s="388"/>
      <c r="AK7" s="388"/>
    </row>
    <row r="8" spans="1:38" x14ac:dyDescent="0.2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8"/>
      <c r="AD8" s="28"/>
      <c r="AE8" s="27"/>
      <c r="AF8" s="27"/>
      <c r="AG8" s="27"/>
      <c r="AH8" s="27"/>
      <c r="AI8" s="27"/>
      <c r="AJ8" s="27"/>
    </row>
    <row r="9" spans="1:38" x14ac:dyDescent="0.2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9"/>
      <c r="AD9" s="30"/>
      <c r="AE9" s="27"/>
      <c r="AF9" s="27"/>
      <c r="AG9" s="27"/>
      <c r="AH9" s="27"/>
      <c r="AI9" s="27"/>
      <c r="AJ9" s="27"/>
    </row>
    <row r="10" spans="1:38" ht="99.75" customHeight="1" x14ac:dyDescent="0.2">
      <c r="A10" s="389" t="s">
        <v>243</v>
      </c>
      <c r="B10" s="384" t="s">
        <v>376</v>
      </c>
      <c r="C10" s="384" t="s">
        <v>377</v>
      </c>
      <c r="D10" s="384" t="s">
        <v>378</v>
      </c>
      <c r="E10" s="384" t="s">
        <v>244</v>
      </c>
      <c r="F10" s="391" t="s">
        <v>245</v>
      </c>
      <c r="G10" s="389"/>
      <c r="H10" s="389" t="s">
        <v>345</v>
      </c>
      <c r="I10" s="389"/>
      <c r="J10" s="392" t="s">
        <v>246</v>
      </c>
      <c r="K10" s="391"/>
      <c r="L10" s="392" t="s">
        <v>324</v>
      </c>
      <c r="M10" s="391"/>
      <c r="N10" s="392" t="s">
        <v>321</v>
      </c>
      <c r="O10" s="391"/>
      <c r="P10" s="389" t="s">
        <v>323</v>
      </c>
      <c r="Q10" s="389"/>
      <c r="R10" s="392" t="s">
        <v>247</v>
      </c>
      <c r="S10" s="391"/>
      <c r="T10" s="389" t="s">
        <v>248</v>
      </c>
      <c r="U10" s="389"/>
      <c r="V10" s="108" t="s">
        <v>249</v>
      </c>
      <c r="W10" s="108" t="s">
        <v>314</v>
      </c>
      <c r="X10" s="108" t="s">
        <v>249</v>
      </c>
      <c r="Y10" s="108" t="s">
        <v>297</v>
      </c>
      <c r="Z10" s="108" t="s">
        <v>298</v>
      </c>
      <c r="AA10" s="108" t="s">
        <v>250</v>
      </c>
      <c r="AB10" s="108" t="s">
        <v>359</v>
      </c>
      <c r="AC10" s="109" t="s">
        <v>360</v>
      </c>
      <c r="AD10" s="108" t="s">
        <v>315</v>
      </c>
      <c r="AE10" s="108" t="s">
        <v>251</v>
      </c>
      <c r="AF10" s="389" t="s">
        <v>316</v>
      </c>
      <c r="AG10" s="389"/>
      <c r="AH10" s="389" t="s">
        <v>300</v>
      </c>
      <c r="AI10" s="389"/>
      <c r="AJ10" s="141" t="s">
        <v>318</v>
      </c>
      <c r="AK10" s="108" t="s">
        <v>317</v>
      </c>
    </row>
    <row r="11" spans="1:38" ht="15" customHeight="1" x14ac:dyDescent="0.2">
      <c r="A11" s="389"/>
      <c r="B11" s="385"/>
      <c r="C11" s="385"/>
      <c r="D11" s="385"/>
      <c r="E11" s="385"/>
      <c r="F11" s="110" t="s">
        <v>229</v>
      </c>
      <c r="G11" s="110" t="s">
        <v>230</v>
      </c>
      <c r="H11" s="110" t="s">
        <v>229</v>
      </c>
      <c r="I11" s="110" t="s">
        <v>230</v>
      </c>
      <c r="J11" s="110" t="s">
        <v>229</v>
      </c>
      <c r="K11" s="110" t="s">
        <v>230</v>
      </c>
      <c r="L11" s="110" t="s">
        <v>229</v>
      </c>
      <c r="M11" s="110" t="s">
        <v>230</v>
      </c>
      <c r="N11" s="110" t="s">
        <v>229</v>
      </c>
      <c r="O11" s="110" t="s">
        <v>230</v>
      </c>
      <c r="P11" s="110" t="s">
        <v>229</v>
      </c>
      <c r="Q11" s="110" t="s">
        <v>230</v>
      </c>
      <c r="R11" s="111" t="s">
        <v>229</v>
      </c>
      <c r="S11" s="111" t="s">
        <v>230</v>
      </c>
      <c r="T11" s="110" t="s">
        <v>229</v>
      </c>
      <c r="U11" s="110" t="s">
        <v>230</v>
      </c>
      <c r="V11" s="110"/>
      <c r="W11" s="110"/>
      <c r="X11" s="110"/>
      <c r="Y11" s="112"/>
      <c r="Z11" s="112"/>
      <c r="AA11" s="112"/>
      <c r="AB11" s="112"/>
      <c r="AC11" s="112"/>
      <c r="AD11" s="112"/>
      <c r="AE11" s="32"/>
      <c r="AF11" s="110" t="s">
        <v>229</v>
      </c>
      <c r="AG11" s="110" t="s">
        <v>230</v>
      </c>
      <c r="AH11" s="110" t="s">
        <v>229</v>
      </c>
      <c r="AI11" s="110" t="s">
        <v>230</v>
      </c>
      <c r="AJ11" s="110"/>
      <c r="AK11" s="32" t="s">
        <v>230</v>
      </c>
    </row>
    <row r="12" spans="1:38" ht="19.5" customHeight="1" x14ac:dyDescent="0.2">
      <c r="A12" s="113"/>
      <c r="B12" s="110"/>
      <c r="C12" s="110"/>
      <c r="D12" s="110"/>
      <c r="E12" s="110"/>
      <c r="F12" s="114"/>
      <c r="G12" s="110"/>
      <c r="H12" s="114"/>
      <c r="I12" s="110"/>
      <c r="J12" s="114"/>
      <c r="K12" s="110"/>
      <c r="L12" s="110"/>
      <c r="M12" s="110"/>
      <c r="N12" s="110"/>
      <c r="O12" s="110"/>
      <c r="P12" s="114"/>
      <c r="Q12" s="110"/>
      <c r="R12" s="114"/>
      <c r="S12" s="110"/>
      <c r="T12" s="114"/>
      <c r="U12" s="110"/>
      <c r="V12" s="110"/>
      <c r="W12" s="110"/>
      <c r="X12" s="110"/>
      <c r="Y12" s="112"/>
      <c r="Z12" s="112"/>
      <c r="AA12" s="112"/>
      <c r="AB12" s="112"/>
      <c r="AC12" s="31"/>
      <c r="AD12" s="31"/>
      <c r="AE12" s="112"/>
      <c r="AF12" s="112"/>
      <c r="AG12" s="112"/>
      <c r="AH12" s="110"/>
      <c r="AI12" s="110"/>
      <c r="AJ12" s="110"/>
      <c r="AK12" s="112"/>
    </row>
    <row r="13" spans="1:38" ht="18" customHeight="1" x14ac:dyDescent="0.2">
      <c r="A13" s="113"/>
      <c r="B13" s="110"/>
      <c r="C13" s="110"/>
      <c r="D13" s="110"/>
      <c r="E13" s="110"/>
      <c r="F13" s="114"/>
      <c r="G13" s="110"/>
      <c r="H13" s="114"/>
      <c r="I13" s="110"/>
      <c r="J13" s="114"/>
      <c r="K13" s="110"/>
      <c r="L13" s="110"/>
      <c r="M13" s="110"/>
      <c r="N13" s="110"/>
      <c r="O13" s="110"/>
      <c r="P13" s="114"/>
      <c r="Q13" s="110"/>
      <c r="R13" s="114"/>
      <c r="S13" s="110"/>
      <c r="T13" s="114"/>
      <c r="U13" s="110"/>
      <c r="V13" s="110"/>
      <c r="W13" s="110"/>
      <c r="X13" s="110"/>
      <c r="Y13" s="112"/>
      <c r="Z13" s="112"/>
      <c r="AA13" s="112"/>
      <c r="AB13" s="112"/>
      <c r="AC13" s="31"/>
      <c r="AD13" s="31"/>
      <c r="AE13" s="112"/>
      <c r="AF13" s="112"/>
      <c r="AG13" s="112"/>
      <c r="AH13" s="110"/>
      <c r="AI13" s="110"/>
      <c r="AJ13" s="110"/>
      <c r="AK13" s="112"/>
    </row>
    <row r="14" spans="1:38" ht="32.25" customHeight="1" x14ac:dyDescent="0.2">
      <c r="A14" s="113"/>
      <c r="B14" s="110"/>
      <c r="C14" s="110"/>
      <c r="D14" s="110"/>
      <c r="E14" s="110"/>
      <c r="F14" s="114"/>
      <c r="G14" s="110"/>
      <c r="H14" s="114"/>
      <c r="I14" s="110"/>
      <c r="J14" s="114"/>
      <c r="K14" s="110"/>
      <c r="L14" s="110"/>
      <c r="M14" s="110"/>
      <c r="N14" s="110"/>
      <c r="O14" s="110"/>
      <c r="P14" s="114"/>
      <c r="Q14" s="110"/>
      <c r="R14" s="114"/>
      <c r="S14" s="110"/>
      <c r="T14" s="114"/>
      <c r="U14" s="110"/>
      <c r="V14" s="110"/>
      <c r="W14" s="110"/>
      <c r="X14" s="110"/>
      <c r="Y14" s="112"/>
      <c r="Z14" s="112"/>
      <c r="AA14" s="112"/>
      <c r="AB14" s="112"/>
      <c r="AC14" s="31"/>
      <c r="AD14" s="31"/>
      <c r="AE14" s="112"/>
      <c r="AF14" s="112"/>
      <c r="AG14" s="112"/>
      <c r="AH14" s="110"/>
      <c r="AI14" s="110"/>
      <c r="AJ14" s="110"/>
      <c r="AK14" s="112"/>
    </row>
    <row r="15" spans="1:38" ht="27" customHeight="1" x14ac:dyDescent="0.2">
      <c r="A15" s="113"/>
      <c r="B15" s="110"/>
      <c r="C15" s="110"/>
      <c r="D15" s="110"/>
      <c r="E15" s="110"/>
      <c r="F15" s="114"/>
      <c r="G15" s="110"/>
      <c r="H15" s="114"/>
      <c r="I15" s="110"/>
      <c r="J15" s="114"/>
      <c r="K15" s="110"/>
      <c r="L15" s="110"/>
      <c r="M15" s="110"/>
      <c r="N15" s="110"/>
      <c r="O15" s="110"/>
      <c r="P15" s="114"/>
      <c r="Q15" s="110"/>
      <c r="R15" s="114"/>
      <c r="S15" s="110"/>
      <c r="T15" s="114"/>
      <c r="U15" s="110"/>
      <c r="V15" s="110"/>
      <c r="W15" s="110"/>
      <c r="X15" s="110"/>
      <c r="Y15" s="112"/>
      <c r="Z15" s="112"/>
      <c r="AA15" s="112"/>
      <c r="AB15" s="112"/>
      <c r="AC15" s="31"/>
      <c r="AD15" s="31"/>
      <c r="AE15" s="112"/>
      <c r="AF15" s="112"/>
      <c r="AG15" s="112"/>
      <c r="AH15" s="110"/>
      <c r="AI15" s="110"/>
      <c r="AJ15" s="110"/>
      <c r="AK15" s="112"/>
    </row>
    <row r="16" spans="1:38" ht="47.25" customHeight="1" x14ac:dyDescent="0.2">
      <c r="A16" s="113"/>
      <c r="B16" s="110"/>
      <c r="C16" s="110"/>
      <c r="D16" s="110"/>
      <c r="E16" s="110"/>
      <c r="F16" s="114"/>
      <c r="G16" s="110"/>
      <c r="H16" s="114"/>
      <c r="I16" s="110"/>
      <c r="J16" s="114"/>
      <c r="K16" s="110"/>
      <c r="L16" s="110"/>
      <c r="M16" s="110"/>
      <c r="N16" s="110"/>
      <c r="O16" s="110"/>
      <c r="P16" s="114"/>
      <c r="Q16" s="110"/>
      <c r="R16" s="114"/>
      <c r="S16" s="110"/>
      <c r="T16" s="114"/>
      <c r="U16" s="110"/>
      <c r="V16" s="110"/>
      <c r="W16" s="110"/>
      <c r="X16" s="110"/>
      <c r="Y16" s="112"/>
      <c r="Z16" s="112"/>
      <c r="AA16" s="112"/>
      <c r="AB16" s="112"/>
      <c r="AC16" s="31"/>
      <c r="AD16" s="31"/>
      <c r="AE16" s="112"/>
      <c r="AF16" s="112"/>
      <c r="AG16" s="112"/>
      <c r="AH16" s="110"/>
      <c r="AI16" s="110"/>
      <c r="AJ16" s="110"/>
      <c r="AK16" s="112"/>
    </row>
    <row r="17" spans="1:37" ht="20.25" customHeight="1" x14ac:dyDescent="0.2">
      <c r="A17" s="115"/>
      <c r="B17" s="110"/>
      <c r="C17" s="110"/>
      <c r="D17" s="110"/>
      <c r="E17" s="110"/>
      <c r="F17" s="114"/>
      <c r="G17" s="110"/>
      <c r="H17" s="114"/>
      <c r="I17" s="110"/>
      <c r="J17" s="114"/>
      <c r="K17" s="110"/>
      <c r="L17" s="110"/>
      <c r="M17" s="110"/>
      <c r="N17" s="110"/>
      <c r="O17" s="110"/>
      <c r="P17" s="114"/>
      <c r="Q17" s="110"/>
      <c r="R17" s="114"/>
      <c r="S17" s="110"/>
      <c r="T17" s="114"/>
      <c r="U17" s="110"/>
      <c r="V17" s="110"/>
      <c r="W17" s="110"/>
      <c r="X17" s="110"/>
      <c r="Y17" s="112"/>
      <c r="Z17" s="112"/>
      <c r="AA17" s="112"/>
      <c r="AB17" s="112"/>
      <c r="AC17" s="31"/>
      <c r="AD17" s="31"/>
      <c r="AE17" s="112"/>
      <c r="AF17" s="112"/>
      <c r="AG17" s="112"/>
      <c r="AH17" s="110"/>
      <c r="AI17" s="110"/>
      <c r="AJ17" s="110"/>
      <c r="AK17" s="112"/>
    </row>
    <row r="18" spans="1:37" s="117" customFormat="1" ht="32.25" customHeight="1" x14ac:dyDescent="0.2">
      <c r="A18" s="116" t="s">
        <v>252</v>
      </c>
      <c r="B18" s="112">
        <f>SUM(B12:B17)</f>
        <v>0</v>
      </c>
      <c r="C18" s="112">
        <f t="shared" ref="C18:D18" si="0">SUM(C12:C17)</f>
        <v>0</v>
      </c>
      <c r="D18" s="112">
        <f t="shared" si="0"/>
        <v>0</v>
      </c>
      <c r="E18" s="112">
        <f>SUM(E12:E17)</f>
        <v>0</v>
      </c>
      <c r="F18" s="112"/>
      <c r="G18" s="112">
        <f>SUM(G12:G17)</f>
        <v>0</v>
      </c>
      <c r="H18" s="112"/>
      <c r="I18" s="112">
        <f>SUM(I12:I17)</f>
        <v>0</v>
      </c>
      <c r="J18" s="112"/>
      <c r="K18" s="112">
        <f>SUM(K12:K17)</f>
        <v>0</v>
      </c>
      <c r="L18" s="112"/>
      <c r="M18" s="112">
        <f>SUM(M12:M17)</f>
        <v>0</v>
      </c>
      <c r="N18" s="112"/>
      <c r="O18" s="112">
        <f>SUM(O12:O17)</f>
        <v>0</v>
      </c>
      <c r="P18" s="112"/>
      <c r="Q18" s="112">
        <f>SUM(Q12:Q17)</f>
        <v>0</v>
      </c>
      <c r="R18" s="112"/>
      <c r="S18" s="112">
        <f>SUM(S12:S17)</f>
        <v>0</v>
      </c>
      <c r="T18" s="112"/>
      <c r="U18" s="112">
        <f t="shared" ref="U18:AA18" si="1">SUM(U12:U17)</f>
        <v>0</v>
      </c>
      <c r="V18" s="112">
        <f t="shared" si="1"/>
        <v>0</v>
      </c>
      <c r="W18" s="112">
        <f t="shared" si="1"/>
        <v>0</v>
      </c>
      <c r="X18" s="112">
        <f t="shared" si="1"/>
        <v>0</v>
      </c>
      <c r="Y18" s="112">
        <f t="shared" si="1"/>
        <v>0</v>
      </c>
      <c r="Z18" s="112">
        <f t="shared" si="1"/>
        <v>0</v>
      </c>
      <c r="AA18" s="112">
        <f t="shared" si="1"/>
        <v>0</v>
      </c>
      <c r="AB18" s="112"/>
      <c r="AC18" s="112">
        <f t="shared" ref="AC18:AD18" si="2">SUM(AC12:AC17)</f>
        <v>0</v>
      </c>
      <c r="AD18" s="112">
        <f t="shared" si="2"/>
        <v>0</v>
      </c>
      <c r="AE18" s="112">
        <f>SUM(AE12:AE17)</f>
        <v>0</v>
      </c>
      <c r="AF18" s="112" t="s">
        <v>319</v>
      </c>
      <c r="AG18" s="112">
        <f t="shared" ref="AG18:AK18" si="3">SUM(AG12:AG17)</f>
        <v>0</v>
      </c>
      <c r="AH18" s="112" t="s">
        <v>319</v>
      </c>
      <c r="AI18" s="112">
        <f t="shared" si="3"/>
        <v>0</v>
      </c>
      <c r="AJ18" s="112">
        <f t="shared" si="3"/>
        <v>0</v>
      </c>
      <c r="AK18" s="112">
        <f t="shared" si="3"/>
        <v>0</v>
      </c>
    </row>
    <row r="19" spans="1:37" x14ac:dyDescent="0.2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33"/>
      <c r="AD19" s="33"/>
      <c r="AE19" s="27"/>
      <c r="AF19" s="27"/>
      <c r="AG19" s="27"/>
      <c r="AH19" s="27"/>
      <c r="AI19" s="27"/>
      <c r="AJ19" s="27"/>
    </row>
    <row r="20" spans="1:37" x14ac:dyDescent="0.2">
      <c r="A20" s="27" t="s">
        <v>253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33"/>
      <c r="AD20" s="33"/>
      <c r="AE20" s="27"/>
      <c r="AF20" s="27"/>
      <c r="AG20" s="27"/>
      <c r="AH20" s="27"/>
      <c r="AI20" s="27"/>
      <c r="AJ20" s="27"/>
    </row>
    <row r="21" spans="1:37" ht="15" customHeight="1" x14ac:dyDescent="0.2">
      <c r="A21" s="370"/>
      <c r="B21" s="370"/>
      <c r="C21" s="370"/>
      <c r="D21" s="370"/>
      <c r="E21" s="370"/>
      <c r="F21" s="370"/>
      <c r="G21" s="370"/>
      <c r="H21" s="370"/>
      <c r="I21" s="370"/>
      <c r="J21" s="370"/>
      <c r="K21" s="27"/>
      <c r="L21" s="27"/>
      <c r="M21" s="27"/>
      <c r="N21" s="27"/>
      <c r="O21" s="27"/>
      <c r="P21" s="27"/>
      <c r="Q21" s="34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33"/>
      <c r="AD21" s="33"/>
      <c r="AE21" s="27"/>
      <c r="AF21" s="27"/>
      <c r="AG21" s="27"/>
      <c r="AH21" s="27"/>
      <c r="AI21" s="27"/>
      <c r="AJ21" s="27"/>
    </row>
    <row r="22" spans="1:37" ht="15" customHeight="1" x14ac:dyDescent="0.2">
      <c r="A22" s="370" t="s">
        <v>31</v>
      </c>
      <c r="B22" s="370"/>
      <c r="C22" s="370"/>
      <c r="D22" s="370"/>
      <c r="E22" s="370"/>
      <c r="F22" s="370"/>
      <c r="G22" s="370"/>
      <c r="H22" s="370"/>
      <c r="I22" s="370"/>
      <c r="J22" s="370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33"/>
      <c r="AD22" s="33"/>
      <c r="AE22" s="27"/>
      <c r="AF22" s="27"/>
      <c r="AG22" s="27"/>
      <c r="AH22" s="27"/>
      <c r="AI22" s="27"/>
      <c r="AJ22" s="27"/>
    </row>
    <row r="23" spans="1:37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33"/>
      <c r="AD23" s="33"/>
      <c r="AE23" s="27"/>
      <c r="AF23" s="27"/>
      <c r="AG23" s="27"/>
      <c r="AH23" s="27"/>
      <c r="AI23" s="27"/>
      <c r="AJ23" s="27"/>
    </row>
    <row r="24" spans="1:37" x14ac:dyDescent="0.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33"/>
      <c r="AD24" s="33"/>
      <c r="AE24" s="27"/>
      <c r="AF24" s="27"/>
      <c r="AG24" s="27"/>
      <c r="AH24" s="27"/>
      <c r="AI24" s="27"/>
      <c r="AJ24" s="27"/>
    </row>
    <row r="25" spans="1:37" x14ac:dyDescent="0.2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33"/>
      <c r="AD25" s="33"/>
      <c r="AE25" s="27"/>
      <c r="AF25" s="27"/>
      <c r="AG25" s="27"/>
      <c r="AH25" s="27"/>
      <c r="AI25" s="27"/>
      <c r="AJ25" s="27"/>
    </row>
    <row r="26" spans="1:37" x14ac:dyDescent="0.2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33"/>
      <c r="AD26" s="33"/>
      <c r="AE26" s="27"/>
      <c r="AF26" s="27"/>
      <c r="AG26" s="27"/>
      <c r="AH26" s="27"/>
      <c r="AI26" s="27"/>
      <c r="AJ26" s="27"/>
    </row>
    <row r="27" spans="1:37" x14ac:dyDescent="0.2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33"/>
      <c r="AD27" s="33"/>
      <c r="AE27" s="27"/>
      <c r="AF27" s="27"/>
      <c r="AG27" s="27"/>
      <c r="AH27" s="27"/>
      <c r="AI27" s="27"/>
      <c r="AJ27" s="27"/>
    </row>
  </sheetData>
  <mergeCells count="22">
    <mergeCell ref="AI1:AK1"/>
    <mergeCell ref="A21:J21"/>
    <mergeCell ref="A22:J22"/>
    <mergeCell ref="AH10:AI10"/>
    <mergeCell ref="A10:A11"/>
    <mergeCell ref="B10:B11"/>
    <mergeCell ref="E10:E11"/>
    <mergeCell ref="F10:G10"/>
    <mergeCell ref="H10:I10"/>
    <mergeCell ref="J10:K10"/>
    <mergeCell ref="P10:Q10"/>
    <mergeCell ref="R10:S10"/>
    <mergeCell ref="L10:M10"/>
    <mergeCell ref="N10:O10"/>
    <mergeCell ref="AF10:AG10"/>
    <mergeCell ref="C10:C11"/>
    <mergeCell ref="D10:D11"/>
    <mergeCell ref="AI3:AK3"/>
    <mergeCell ref="A5:AK5"/>
    <mergeCell ref="A6:AK6"/>
    <mergeCell ref="A7:AK7"/>
    <mergeCell ref="T10:U10"/>
  </mergeCells>
  <pageMargins left="0.11811023622047245" right="0.11811023622047245" top="0.94488188976377963" bottom="0.74803149606299213" header="0.31496062992125984" footer="0.31496062992125984"/>
  <pageSetup paperSize="9" scale="61" fitToWidth="2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21"/>
  <sheetViews>
    <sheetView view="pageBreakPreview" zoomScale="60" zoomScaleNormal="100" workbookViewId="0">
      <pane xSplit="2" ySplit="11" topLeftCell="J12" activePane="bottomRight" state="frozen"/>
      <selection pane="topRight" activeCell="C1" sqref="C1"/>
      <selection pane="bottomLeft" activeCell="A8" sqref="A8"/>
      <selection pane="bottomRight" activeCell="A5" sqref="A5:AD5"/>
    </sheetView>
  </sheetViews>
  <sheetFormatPr defaultRowHeight="12" outlineLevelCol="1" x14ac:dyDescent="0.2"/>
  <cols>
    <col min="1" max="1" width="24.140625" style="25" customWidth="1"/>
    <col min="2" max="4" width="10.5703125" style="25" customWidth="1"/>
    <col min="5" max="5" width="15.42578125" style="25" customWidth="1"/>
    <col min="6" max="6" width="7" style="25" customWidth="1" outlineLevel="1"/>
    <col min="7" max="7" width="11.85546875" style="25" customWidth="1" outlineLevel="1"/>
    <col min="8" max="8" width="5.140625" style="25" customWidth="1" outlineLevel="1"/>
    <col min="9" max="9" width="13.5703125" style="25" customWidth="1" outlineLevel="1"/>
    <col min="10" max="10" width="5.28515625" style="25" customWidth="1" outlineLevel="1"/>
    <col min="11" max="11" width="14.7109375" style="25" customWidth="1" outlineLevel="1"/>
    <col min="12" max="12" width="5.28515625" style="25" customWidth="1" outlineLevel="1"/>
    <col min="13" max="13" width="14.7109375" style="25" customWidth="1" outlineLevel="1"/>
    <col min="14" max="14" width="5.42578125" style="25" customWidth="1" outlineLevel="1"/>
    <col min="15" max="15" width="13.42578125" style="25" customWidth="1" outlineLevel="1"/>
    <col min="16" max="16" width="4.7109375" style="25" customWidth="1" outlineLevel="1"/>
    <col min="17" max="17" width="12.140625" style="25" customWidth="1" outlineLevel="1"/>
    <col min="18" max="18" width="5" style="25" customWidth="1" outlineLevel="1"/>
    <col min="19" max="19" width="10.85546875" style="25" customWidth="1" outlineLevel="1"/>
    <col min="20" max="20" width="13.42578125" style="25" customWidth="1" outlineLevel="1"/>
    <col min="21" max="21" width="15.5703125" style="25" customWidth="1" outlineLevel="1"/>
    <col min="22" max="22" width="16" style="25" customWidth="1" outlineLevel="1"/>
    <col min="23" max="23" width="18.42578125" style="26" customWidth="1" outlineLevel="1"/>
    <col min="24" max="24" width="16.42578125" style="26" customWidth="1" outlineLevel="1"/>
    <col min="25" max="25" width="14.28515625" style="25" customWidth="1"/>
    <col min="26" max="26" width="6.28515625" style="25" customWidth="1"/>
    <col min="27" max="27" width="15.140625" style="25" customWidth="1"/>
    <col min="28" max="28" width="13.85546875" style="25" customWidth="1"/>
    <col min="29" max="29" width="2.140625" style="25" customWidth="1"/>
    <col min="30" max="30" width="9.140625" style="25"/>
    <col min="31" max="31" width="12.85546875" style="25" customWidth="1"/>
    <col min="32" max="16384" width="9.140625" style="25"/>
  </cols>
  <sheetData>
    <row r="1" spans="1:30" ht="62.25" customHeight="1" x14ac:dyDescent="0.2">
      <c r="Z1" s="386" t="s">
        <v>580</v>
      </c>
      <c r="AA1" s="390"/>
      <c r="AB1" s="390"/>
    </row>
    <row r="3" spans="1:30" ht="15" x14ac:dyDescent="0.2">
      <c r="AB3" s="157" t="s">
        <v>337</v>
      </c>
      <c r="AC3" s="155"/>
      <c r="AD3" s="156"/>
    </row>
    <row r="5" spans="1:30" ht="24.75" customHeight="1" x14ac:dyDescent="0.2">
      <c r="A5" s="388" t="s">
        <v>322</v>
      </c>
      <c r="B5" s="388"/>
      <c r="C5" s="388"/>
      <c r="D5" s="388"/>
      <c r="E5" s="388"/>
      <c r="F5" s="388"/>
      <c r="G5" s="388"/>
      <c r="H5" s="388"/>
      <c r="I5" s="388"/>
      <c r="J5" s="388"/>
      <c r="K5" s="388"/>
      <c r="L5" s="388"/>
      <c r="M5" s="388"/>
      <c r="N5" s="388"/>
      <c r="O5" s="388"/>
      <c r="P5" s="388"/>
      <c r="Q5" s="388"/>
      <c r="R5" s="388"/>
      <c r="S5" s="388"/>
      <c r="T5" s="388"/>
      <c r="U5" s="388"/>
      <c r="V5" s="388"/>
      <c r="W5" s="388"/>
      <c r="X5" s="388"/>
      <c r="Y5" s="388"/>
      <c r="Z5" s="388"/>
      <c r="AA5" s="388"/>
      <c r="AB5" s="388"/>
      <c r="AC5" s="388"/>
      <c r="AD5" s="388"/>
    </row>
    <row r="6" spans="1:30" x14ac:dyDescent="0.2">
      <c r="A6" s="388"/>
      <c r="B6" s="388"/>
      <c r="C6" s="388"/>
      <c r="D6" s="388"/>
      <c r="E6" s="388"/>
      <c r="F6" s="388"/>
      <c r="G6" s="388"/>
      <c r="H6" s="388"/>
      <c r="I6" s="388"/>
      <c r="J6" s="388"/>
      <c r="K6" s="388"/>
      <c r="L6" s="388"/>
      <c r="M6" s="388"/>
      <c r="N6" s="388"/>
      <c r="O6" s="388"/>
      <c r="P6" s="388"/>
      <c r="Q6" s="388"/>
      <c r="R6" s="388"/>
      <c r="S6" s="388"/>
      <c r="T6" s="388"/>
      <c r="U6" s="388"/>
      <c r="V6" s="388"/>
      <c r="W6" s="388"/>
      <c r="X6" s="388"/>
      <c r="Y6" s="388"/>
      <c r="Z6" s="388"/>
      <c r="AA6" s="388"/>
      <c r="AB6" s="388"/>
    </row>
    <row r="7" spans="1:30" x14ac:dyDescent="0.2">
      <c r="A7" s="388"/>
      <c r="B7" s="388"/>
      <c r="C7" s="388"/>
      <c r="D7" s="388"/>
      <c r="E7" s="388"/>
      <c r="F7" s="388"/>
      <c r="G7" s="388"/>
      <c r="H7" s="388"/>
      <c r="I7" s="388"/>
      <c r="J7" s="388"/>
      <c r="K7" s="388"/>
      <c r="L7" s="388"/>
      <c r="M7" s="388"/>
      <c r="N7" s="388"/>
      <c r="O7" s="388"/>
      <c r="P7" s="388"/>
      <c r="Q7" s="388"/>
      <c r="R7" s="388"/>
      <c r="S7" s="388"/>
      <c r="T7" s="388"/>
      <c r="U7" s="388"/>
      <c r="V7" s="388"/>
      <c r="W7" s="388"/>
      <c r="X7" s="388"/>
      <c r="Y7" s="388"/>
      <c r="Z7" s="388"/>
      <c r="AA7" s="388"/>
      <c r="AB7" s="388"/>
    </row>
    <row r="8" spans="1:30" x14ac:dyDescent="0.2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8"/>
      <c r="X8" s="28"/>
      <c r="Y8" s="27"/>
      <c r="Z8" s="27"/>
      <c r="AA8" s="27"/>
    </row>
    <row r="9" spans="1:30" x14ac:dyDescent="0.2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9"/>
      <c r="X9" s="30"/>
      <c r="Y9" s="27"/>
      <c r="Z9" s="27"/>
      <c r="AA9" s="27"/>
    </row>
    <row r="10" spans="1:30" ht="85.5" customHeight="1" x14ac:dyDescent="0.2">
      <c r="A10" s="389" t="s">
        <v>243</v>
      </c>
      <c r="B10" s="384" t="s">
        <v>376</v>
      </c>
      <c r="C10" s="384" t="s">
        <v>377</v>
      </c>
      <c r="D10" s="384" t="s">
        <v>378</v>
      </c>
      <c r="E10" s="384" t="s">
        <v>244</v>
      </c>
      <c r="F10" s="391" t="s">
        <v>338</v>
      </c>
      <c r="G10" s="389"/>
      <c r="H10" s="389" t="s">
        <v>339</v>
      </c>
      <c r="I10" s="389"/>
      <c r="J10" s="392" t="s">
        <v>343</v>
      </c>
      <c r="K10" s="391"/>
      <c r="L10" s="389" t="s">
        <v>342</v>
      </c>
      <c r="M10" s="389"/>
      <c r="N10" s="389" t="s">
        <v>344</v>
      </c>
      <c r="O10" s="389"/>
      <c r="P10" s="392" t="s">
        <v>340</v>
      </c>
      <c r="Q10" s="391"/>
      <c r="R10" s="389" t="s">
        <v>341</v>
      </c>
      <c r="S10" s="389"/>
      <c r="T10" s="158" t="s">
        <v>249</v>
      </c>
      <c r="U10" s="108" t="s">
        <v>334</v>
      </c>
      <c r="V10" s="108" t="s">
        <v>250</v>
      </c>
      <c r="W10" s="109" t="s">
        <v>360</v>
      </c>
      <c r="X10" s="108" t="s">
        <v>335</v>
      </c>
      <c r="Y10" s="108" t="s">
        <v>251</v>
      </c>
      <c r="Z10" s="389" t="s">
        <v>39</v>
      </c>
      <c r="AA10" s="389"/>
      <c r="AB10" s="108" t="s">
        <v>336</v>
      </c>
    </row>
    <row r="11" spans="1:30" ht="35.25" customHeight="1" x14ac:dyDescent="0.2">
      <c r="A11" s="389"/>
      <c r="B11" s="385"/>
      <c r="C11" s="385"/>
      <c r="D11" s="385"/>
      <c r="E11" s="385"/>
      <c r="F11" s="110" t="s">
        <v>229</v>
      </c>
      <c r="G11" s="110" t="s">
        <v>230</v>
      </c>
      <c r="H11" s="110" t="s">
        <v>229</v>
      </c>
      <c r="I11" s="110" t="s">
        <v>230</v>
      </c>
      <c r="J11" s="110" t="s">
        <v>229</v>
      </c>
      <c r="K11" s="110" t="s">
        <v>230</v>
      </c>
      <c r="L11" s="110" t="s">
        <v>229</v>
      </c>
      <c r="M11" s="110" t="s">
        <v>230</v>
      </c>
      <c r="N11" s="110" t="s">
        <v>229</v>
      </c>
      <c r="O11" s="110" t="s">
        <v>230</v>
      </c>
      <c r="P11" s="158" t="s">
        <v>229</v>
      </c>
      <c r="Q11" s="158" t="s">
        <v>230</v>
      </c>
      <c r="R11" s="110" t="s">
        <v>229</v>
      </c>
      <c r="S11" s="110" t="s">
        <v>230</v>
      </c>
      <c r="T11" s="110" t="s">
        <v>230</v>
      </c>
      <c r="U11" s="112" t="s">
        <v>230</v>
      </c>
      <c r="V11" s="112" t="s">
        <v>230</v>
      </c>
      <c r="W11" s="112" t="s">
        <v>230</v>
      </c>
      <c r="X11" s="112" t="s">
        <v>230</v>
      </c>
      <c r="Y11" s="112"/>
      <c r="Z11" s="110" t="s">
        <v>229</v>
      </c>
      <c r="AA11" s="110" t="s">
        <v>230</v>
      </c>
      <c r="AB11" s="112"/>
    </row>
    <row r="12" spans="1:30" ht="36" customHeight="1" x14ac:dyDescent="0.2">
      <c r="A12" s="113"/>
      <c r="B12" s="110"/>
      <c r="C12" s="110"/>
      <c r="D12" s="110"/>
      <c r="E12" s="110"/>
      <c r="F12" s="114">
        <v>30</v>
      </c>
      <c r="G12" s="110"/>
      <c r="H12" s="114">
        <v>30</v>
      </c>
      <c r="I12" s="110"/>
      <c r="J12" s="114"/>
      <c r="K12" s="110"/>
      <c r="L12" s="114">
        <v>0</v>
      </c>
      <c r="M12" s="110"/>
      <c r="N12" s="114">
        <v>20</v>
      </c>
      <c r="O12" s="110"/>
      <c r="P12" s="114"/>
      <c r="Q12" s="110"/>
      <c r="R12" s="114"/>
      <c r="S12" s="110"/>
      <c r="T12" s="110"/>
      <c r="U12" s="112"/>
      <c r="V12" s="112"/>
      <c r="W12" s="110"/>
      <c r="X12" s="32"/>
      <c r="Y12" s="112">
        <f t="shared" ref="Y12:Y18" si="0">X12*B12</f>
        <v>0</v>
      </c>
      <c r="Z12" s="110">
        <v>30.2</v>
      </c>
      <c r="AA12" s="110">
        <f t="shared" ref="AA12:AA18" si="1">Y12*Z12%</f>
        <v>0</v>
      </c>
      <c r="AB12" s="112">
        <f t="shared" ref="AB12:AB18" si="2">Y12+AA12</f>
        <v>0</v>
      </c>
    </row>
    <row r="13" spans="1:30" ht="35.25" customHeight="1" x14ac:dyDescent="0.2">
      <c r="A13" s="113"/>
      <c r="B13" s="110"/>
      <c r="C13" s="110"/>
      <c r="D13" s="110"/>
      <c r="E13" s="110"/>
      <c r="F13" s="114">
        <v>30</v>
      </c>
      <c r="G13" s="110"/>
      <c r="H13" s="114">
        <v>30</v>
      </c>
      <c r="I13" s="110"/>
      <c r="J13" s="114"/>
      <c r="K13" s="110"/>
      <c r="L13" s="114">
        <v>0</v>
      </c>
      <c r="M13" s="110"/>
      <c r="N13" s="114">
        <v>20</v>
      </c>
      <c r="O13" s="110"/>
      <c r="P13" s="114"/>
      <c r="Q13" s="110"/>
      <c r="R13" s="114"/>
      <c r="S13" s="110"/>
      <c r="T13" s="110"/>
      <c r="U13" s="112"/>
      <c r="V13" s="112"/>
      <c r="W13" s="110"/>
      <c r="X13" s="32"/>
      <c r="Y13" s="112">
        <f t="shared" si="0"/>
        <v>0</v>
      </c>
      <c r="Z13" s="110">
        <v>30.2</v>
      </c>
      <c r="AA13" s="110">
        <f t="shared" si="1"/>
        <v>0</v>
      </c>
      <c r="AB13" s="112">
        <f t="shared" si="2"/>
        <v>0</v>
      </c>
    </row>
    <row r="14" spans="1:30" ht="32.25" customHeight="1" x14ac:dyDescent="0.2">
      <c r="A14" s="113"/>
      <c r="B14" s="110"/>
      <c r="C14" s="110"/>
      <c r="D14" s="110"/>
      <c r="E14" s="110"/>
      <c r="F14" s="114">
        <v>30</v>
      </c>
      <c r="G14" s="110"/>
      <c r="H14" s="114">
        <v>30</v>
      </c>
      <c r="I14" s="110"/>
      <c r="J14" s="114"/>
      <c r="K14" s="110"/>
      <c r="L14" s="114">
        <v>0</v>
      </c>
      <c r="M14" s="110"/>
      <c r="N14" s="114">
        <v>20</v>
      </c>
      <c r="O14" s="110"/>
      <c r="P14" s="114"/>
      <c r="Q14" s="110"/>
      <c r="R14" s="114"/>
      <c r="S14" s="110"/>
      <c r="T14" s="110"/>
      <c r="U14" s="112"/>
      <c r="V14" s="112"/>
      <c r="W14" s="110"/>
      <c r="X14" s="32"/>
      <c r="Y14" s="112">
        <f t="shared" si="0"/>
        <v>0</v>
      </c>
      <c r="Z14" s="110">
        <v>30.2</v>
      </c>
      <c r="AA14" s="110">
        <f t="shared" si="1"/>
        <v>0</v>
      </c>
      <c r="AB14" s="112">
        <f t="shared" si="2"/>
        <v>0</v>
      </c>
    </row>
    <row r="15" spans="1:30" ht="32.25" customHeight="1" x14ac:dyDescent="0.2">
      <c r="A15" s="113"/>
      <c r="B15" s="110"/>
      <c r="C15" s="110"/>
      <c r="D15" s="110"/>
      <c r="E15" s="110"/>
      <c r="F15" s="114">
        <v>30</v>
      </c>
      <c r="G15" s="110"/>
      <c r="H15" s="114">
        <v>30</v>
      </c>
      <c r="I15" s="110"/>
      <c r="J15" s="114"/>
      <c r="K15" s="110"/>
      <c r="L15" s="114">
        <v>0</v>
      </c>
      <c r="M15" s="110"/>
      <c r="N15" s="114">
        <v>20</v>
      </c>
      <c r="O15" s="110"/>
      <c r="P15" s="114"/>
      <c r="Q15" s="110"/>
      <c r="R15" s="114"/>
      <c r="S15" s="110"/>
      <c r="T15" s="110"/>
      <c r="U15" s="112"/>
      <c r="V15" s="112"/>
      <c r="W15" s="110"/>
      <c r="X15" s="32"/>
      <c r="Y15" s="112">
        <f t="shared" si="0"/>
        <v>0</v>
      </c>
      <c r="Z15" s="110">
        <v>30.2</v>
      </c>
      <c r="AA15" s="110">
        <f t="shared" si="1"/>
        <v>0</v>
      </c>
      <c r="AB15" s="112">
        <f t="shared" si="2"/>
        <v>0</v>
      </c>
    </row>
    <row r="16" spans="1:30" ht="34.5" customHeight="1" x14ac:dyDescent="0.2">
      <c r="A16" s="113"/>
      <c r="B16" s="110"/>
      <c r="C16" s="110"/>
      <c r="D16" s="110"/>
      <c r="E16" s="110"/>
      <c r="F16" s="114">
        <v>30</v>
      </c>
      <c r="G16" s="110"/>
      <c r="H16" s="114">
        <v>30</v>
      </c>
      <c r="I16" s="110"/>
      <c r="J16" s="114"/>
      <c r="K16" s="110"/>
      <c r="L16" s="114"/>
      <c r="M16" s="160"/>
      <c r="N16" s="114">
        <v>20</v>
      </c>
      <c r="O16" s="110"/>
      <c r="P16" s="114"/>
      <c r="Q16" s="110"/>
      <c r="R16" s="114"/>
      <c r="S16" s="110"/>
      <c r="T16" s="110"/>
      <c r="U16" s="112"/>
      <c r="V16" s="112"/>
      <c r="W16" s="110"/>
      <c r="X16" s="32"/>
      <c r="Y16" s="112">
        <f t="shared" si="0"/>
        <v>0</v>
      </c>
      <c r="Z16" s="110">
        <v>30.2</v>
      </c>
      <c r="AA16" s="110">
        <f>Y16*Z16%</f>
        <v>0</v>
      </c>
      <c r="AB16" s="112">
        <f t="shared" si="2"/>
        <v>0</v>
      </c>
    </row>
    <row r="17" spans="1:28" ht="47.25" customHeight="1" x14ac:dyDescent="0.2">
      <c r="A17" s="113"/>
      <c r="B17" s="110"/>
      <c r="C17" s="110"/>
      <c r="D17" s="110"/>
      <c r="E17" s="110"/>
      <c r="F17" s="114">
        <v>30</v>
      </c>
      <c r="G17" s="110"/>
      <c r="H17" s="114">
        <v>30</v>
      </c>
      <c r="I17" s="110"/>
      <c r="J17" s="114"/>
      <c r="K17" s="110"/>
      <c r="L17" s="114"/>
      <c r="M17" s="160"/>
      <c r="N17" s="114">
        <v>20</v>
      </c>
      <c r="O17" s="110"/>
      <c r="P17" s="114"/>
      <c r="Q17" s="110"/>
      <c r="R17" s="114"/>
      <c r="S17" s="110"/>
      <c r="T17" s="110"/>
      <c r="U17" s="112"/>
      <c r="V17" s="112"/>
      <c r="W17" s="110"/>
      <c r="X17" s="32"/>
      <c r="Y17" s="112">
        <f t="shared" si="0"/>
        <v>0</v>
      </c>
      <c r="Z17" s="110">
        <v>30.2</v>
      </c>
      <c r="AA17" s="110">
        <f t="shared" si="1"/>
        <v>0</v>
      </c>
      <c r="AB17" s="112">
        <f t="shared" si="2"/>
        <v>0</v>
      </c>
    </row>
    <row r="18" spans="1:28" ht="39" customHeight="1" x14ac:dyDescent="0.2">
      <c r="A18" s="115"/>
      <c r="B18" s="110"/>
      <c r="C18" s="110"/>
      <c r="D18" s="110"/>
      <c r="E18" s="110"/>
      <c r="F18" s="114">
        <v>30</v>
      </c>
      <c r="G18" s="110"/>
      <c r="H18" s="114">
        <v>30</v>
      </c>
      <c r="I18" s="110"/>
      <c r="J18" s="114"/>
      <c r="K18" s="110"/>
      <c r="L18" s="114">
        <v>0</v>
      </c>
      <c r="M18" s="110"/>
      <c r="N18" s="114">
        <v>20</v>
      </c>
      <c r="O18" s="110"/>
      <c r="P18" s="114"/>
      <c r="Q18" s="110"/>
      <c r="R18" s="114"/>
      <c r="S18" s="110"/>
      <c r="T18" s="110"/>
      <c r="U18" s="112"/>
      <c r="V18" s="112"/>
      <c r="W18" s="110"/>
      <c r="X18" s="32"/>
      <c r="Y18" s="112">
        <f t="shared" si="0"/>
        <v>0</v>
      </c>
      <c r="Z18" s="110">
        <v>30.2</v>
      </c>
      <c r="AA18" s="110">
        <f t="shared" si="1"/>
        <v>0</v>
      </c>
      <c r="AB18" s="112">
        <f t="shared" si="2"/>
        <v>0</v>
      </c>
    </row>
    <row r="19" spans="1:28" s="161" customFormat="1" ht="32.25" customHeight="1" x14ac:dyDescent="0.2">
      <c r="A19" s="116" t="s">
        <v>286</v>
      </c>
      <c r="B19" s="159">
        <f>SUM(B12:B18)</f>
        <v>0</v>
      </c>
      <c r="C19" s="159"/>
      <c r="D19" s="159"/>
      <c r="E19" s="159">
        <f>SUM(E12:E18)</f>
        <v>0</v>
      </c>
      <c r="F19" s="159"/>
      <c r="G19" s="159">
        <f>SUM(G12:G18)</f>
        <v>0</v>
      </c>
      <c r="H19" s="159"/>
      <c r="I19" s="159">
        <f>SUM(I12:I18)</f>
        <v>0</v>
      </c>
      <c r="J19" s="159"/>
      <c r="K19" s="159">
        <f>SUM(K12:K18)</f>
        <v>0</v>
      </c>
      <c r="L19" s="159"/>
      <c r="M19" s="159">
        <f>SUM(M12:M18)</f>
        <v>0</v>
      </c>
      <c r="N19" s="159"/>
      <c r="O19" s="159">
        <f>SUM(O12:O18)</f>
        <v>0</v>
      </c>
      <c r="P19" s="159"/>
      <c r="Q19" s="159">
        <f>SUM(Q12:Q18)</f>
        <v>0</v>
      </c>
      <c r="R19" s="159"/>
      <c r="S19" s="159">
        <f>SUM(S12:S18)</f>
        <v>0</v>
      </c>
      <c r="T19" s="159">
        <f>SUM(T12:T18)</f>
        <v>0</v>
      </c>
      <c r="U19" s="159">
        <f>SUM(U12:U18)</f>
        <v>0</v>
      </c>
      <c r="V19" s="159">
        <f>SUM(V12:V18)</f>
        <v>0</v>
      </c>
      <c r="W19" s="159">
        <f>SUM(W12:W18)</f>
        <v>0</v>
      </c>
      <c r="X19" s="159">
        <f t="shared" ref="X19" si="3">SUM(X12:X18)</f>
        <v>0</v>
      </c>
      <c r="Y19" s="159">
        <f>SUM(Y12:Y18)</f>
        <v>0</v>
      </c>
      <c r="Z19" s="159"/>
      <c r="AA19" s="159">
        <f>SUM(AA12:AA18)</f>
        <v>0</v>
      </c>
      <c r="AB19" s="159">
        <f>SUM(AB12:AB18)</f>
        <v>0</v>
      </c>
    </row>
    <row r="20" spans="1:28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33"/>
      <c r="X20" s="33"/>
      <c r="Y20" s="27"/>
      <c r="Z20" s="27"/>
      <c r="AA20" s="27"/>
    </row>
    <row r="21" spans="1:28" x14ac:dyDescent="0.2">
      <c r="AB21" s="161"/>
    </row>
  </sheetData>
  <mergeCells count="17">
    <mergeCell ref="C10:C11"/>
    <mergeCell ref="D10:D11"/>
    <mergeCell ref="Z1:AB1"/>
    <mergeCell ref="A5:AD5"/>
    <mergeCell ref="L10:M10"/>
    <mergeCell ref="N10:O10"/>
    <mergeCell ref="P10:Q10"/>
    <mergeCell ref="R10:S10"/>
    <mergeCell ref="Z10:AA10"/>
    <mergeCell ref="A6:AB6"/>
    <mergeCell ref="A7:AB7"/>
    <mergeCell ref="A10:A11"/>
    <mergeCell ref="B10:B11"/>
    <mergeCell ref="E10:E11"/>
    <mergeCell ref="F10:G10"/>
    <mergeCell ref="H10:I10"/>
    <mergeCell ref="J10:K10"/>
  </mergeCells>
  <pageMargins left="0.70866141732283472" right="0.31496062992125984" top="0.35433070866141736" bottom="0.35433070866141736" header="0.31496062992125984" footer="0"/>
  <pageSetup paperSize="9" scale="3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60" zoomScaleNormal="80" workbookViewId="0">
      <selection activeCell="W1" sqref="W1:Y1"/>
    </sheetView>
  </sheetViews>
  <sheetFormatPr defaultRowHeight="12.75" x14ac:dyDescent="0.2"/>
  <cols>
    <col min="1" max="1" width="4.85546875" style="182" customWidth="1"/>
    <col min="2" max="2" width="14.85546875" style="182" customWidth="1"/>
    <col min="3" max="3" width="14.140625" style="182" customWidth="1"/>
    <col min="4" max="4" width="12.42578125" style="182" customWidth="1"/>
    <col min="5" max="5" width="15.5703125" style="182" customWidth="1"/>
    <col min="6" max="6" width="12.5703125" style="182" customWidth="1"/>
    <col min="7" max="7" width="6.42578125" style="182" customWidth="1"/>
    <col min="8" max="8" width="10.28515625" style="182" customWidth="1"/>
    <col min="9" max="9" width="5.5703125" style="182" customWidth="1"/>
    <col min="10" max="10" width="11.28515625" style="182" customWidth="1"/>
    <col min="11" max="11" width="6.85546875" style="182" customWidth="1"/>
    <col min="12" max="12" width="15.7109375" style="182" customWidth="1"/>
    <col min="13" max="13" width="5.42578125" style="182" customWidth="1"/>
    <col min="14" max="14" width="13" style="182" customWidth="1"/>
    <col min="15" max="15" width="5.5703125" style="182" customWidth="1"/>
    <col min="16" max="16" width="14.42578125" style="182" customWidth="1"/>
    <col min="17" max="17" width="17" style="182" customWidth="1"/>
    <col min="18" max="19" width="12.140625" style="182" customWidth="1"/>
    <col min="20" max="21" width="14.28515625" style="182" customWidth="1"/>
    <col min="22" max="22" width="14.140625" style="182" customWidth="1"/>
    <col min="23" max="23" width="8.140625" style="182" customWidth="1"/>
    <col min="24" max="24" width="11" style="182" customWidth="1"/>
    <col min="25" max="25" width="15.140625" style="182" customWidth="1"/>
    <col min="26" max="26" width="9.140625" style="182"/>
    <col min="27" max="27" width="20" style="182" customWidth="1"/>
    <col min="28" max="16384" width="9.140625" style="184"/>
  </cols>
  <sheetData>
    <row r="1" spans="1:27" ht="60.75" customHeight="1" x14ac:dyDescent="0.2">
      <c r="W1" s="386" t="s">
        <v>580</v>
      </c>
      <c r="X1" s="390"/>
      <c r="Y1" s="390"/>
    </row>
    <row r="3" spans="1:27" ht="15.75" x14ac:dyDescent="0.25"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290"/>
      <c r="W3" s="390" t="s">
        <v>489</v>
      </c>
      <c r="X3" s="390"/>
      <c r="Y3" s="390"/>
    </row>
    <row r="4" spans="1:27" ht="15.75" x14ac:dyDescent="0.2">
      <c r="A4" s="397" t="s">
        <v>581</v>
      </c>
      <c r="B4" s="397"/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  <c r="R4" s="397"/>
      <c r="S4" s="397"/>
      <c r="T4" s="397"/>
      <c r="U4" s="397"/>
      <c r="V4" s="397"/>
      <c r="W4" s="397"/>
      <c r="X4" s="397"/>
      <c r="Y4" s="397"/>
    </row>
    <row r="5" spans="1:27" ht="27" customHeight="1" x14ac:dyDescent="0.25">
      <c r="Y5" s="185" t="s">
        <v>398</v>
      </c>
    </row>
    <row r="6" spans="1:27" ht="67.5" customHeight="1" x14ac:dyDescent="0.2">
      <c r="A6" s="398" t="s">
        <v>195</v>
      </c>
      <c r="B6" s="398" t="s">
        <v>201</v>
      </c>
      <c r="C6" s="398" t="s">
        <v>376</v>
      </c>
      <c r="D6" s="399" t="s">
        <v>378</v>
      </c>
      <c r="E6" s="399" t="s">
        <v>377</v>
      </c>
      <c r="F6" s="394" t="s">
        <v>402</v>
      </c>
      <c r="G6" s="394" t="s">
        <v>403</v>
      </c>
      <c r="H6" s="394"/>
      <c r="I6" s="394" t="s">
        <v>404</v>
      </c>
      <c r="J6" s="394"/>
      <c r="K6" s="400" t="s">
        <v>405</v>
      </c>
      <c r="L6" s="401"/>
      <c r="M6" s="394" t="s">
        <v>211</v>
      </c>
      <c r="N6" s="394"/>
      <c r="O6" s="394" t="s">
        <v>212</v>
      </c>
      <c r="P6" s="394"/>
      <c r="Q6" s="394" t="s">
        <v>406</v>
      </c>
      <c r="R6" s="294" t="s">
        <v>399</v>
      </c>
      <c r="S6" s="394" t="s">
        <v>503</v>
      </c>
      <c r="T6" s="395" t="s">
        <v>499</v>
      </c>
      <c r="U6" s="395" t="s">
        <v>504</v>
      </c>
      <c r="V6" s="394" t="s">
        <v>505</v>
      </c>
      <c r="W6" s="394" t="s">
        <v>407</v>
      </c>
      <c r="X6" s="394"/>
      <c r="Y6" s="394" t="s">
        <v>506</v>
      </c>
      <c r="Z6" s="186"/>
    </row>
    <row r="7" spans="1:27" ht="24.75" customHeight="1" x14ac:dyDescent="0.2">
      <c r="A7" s="398"/>
      <c r="B7" s="398"/>
      <c r="C7" s="398"/>
      <c r="D7" s="399"/>
      <c r="E7" s="399"/>
      <c r="F7" s="394"/>
      <c r="G7" s="306" t="s">
        <v>470</v>
      </c>
      <c r="H7" s="187" t="s">
        <v>230</v>
      </c>
      <c r="I7" s="306" t="s">
        <v>470</v>
      </c>
      <c r="J7" s="187" t="s">
        <v>230</v>
      </c>
      <c r="K7" s="306" t="s">
        <v>470</v>
      </c>
      <c r="L7" s="187" t="s">
        <v>230</v>
      </c>
      <c r="M7" s="306" t="s">
        <v>470</v>
      </c>
      <c r="N7" s="187" t="s">
        <v>230</v>
      </c>
      <c r="O7" s="306" t="s">
        <v>470</v>
      </c>
      <c r="P7" s="187" t="s">
        <v>230</v>
      </c>
      <c r="Q7" s="394"/>
      <c r="R7" s="294" t="s">
        <v>502</v>
      </c>
      <c r="S7" s="394"/>
      <c r="T7" s="396"/>
      <c r="U7" s="396"/>
      <c r="V7" s="394"/>
      <c r="W7" s="187" t="s">
        <v>229</v>
      </c>
      <c r="X7" s="187" t="s">
        <v>230</v>
      </c>
      <c r="Y7" s="394"/>
      <c r="Z7" s="186"/>
    </row>
    <row r="8" spans="1:27" s="309" customFormat="1" ht="18" customHeight="1" x14ac:dyDescent="0.2">
      <c r="A8" s="181">
        <v>1</v>
      </c>
      <c r="B8" s="181">
        <v>2</v>
      </c>
      <c r="C8" s="181">
        <v>3</v>
      </c>
      <c r="D8" s="181">
        <v>4</v>
      </c>
      <c r="E8" s="181">
        <v>5</v>
      </c>
      <c r="F8" s="181">
        <v>6</v>
      </c>
      <c r="G8" s="181">
        <v>7</v>
      </c>
      <c r="H8" s="181" t="s">
        <v>501</v>
      </c>
      <c r="I8" s="181">
        <v>9</v>
      </c>
      <c r="J8" s="181" t="s">
        <v>508</v>
      </c>
      <c r="K8" s="181">
        <v>11</v>
      </c>
      <c r="L8" s="181" t="s">
        <v>507</v>
      </c>
      <c r="M8" s="181">
        <v>13</v>
      </c>
      <c r="N8" s="181" t="s">
        <v>509</v>
      </c>
      <c r="O8" s="181">
        <v>15</v>
      </c>
      <c r="P8" s="181" t="s">
        <v>510</v>
      </c>
      <c r="Q8" s="181" t="s">
        <v>511</v>
      </c>
      <c r="R8" s="181">
        <v>18</v>
      </c>
      <c r="S8" s="181" t="s">
        <v>512</v>
      </c>
      <c r="T8" s="181" t="s">
        <v>513</v>
      </c>
      <c r="U8" s="181" t="s">
        <v>514</v>
      </c>
      <c r="V8" s="181" t="s">
        <v>515</v>
      </c>
      <c r="W8" s="181">
        <v>23</v>
      </c>
      <c r="X8" s="181">
        <v>24</v>
      </c>
      <c r="Y8" s="181" t="s">
        <v>516</v>
      </c>
      <c r="Z8" s="307"/>
      <c r="AA8" s="308"/>
    </row>
    <row r="9" spans="1:27" x14ac:dyDescent="0.2">
      <c r="A9" s="188"/>
      <c r="B9" s="188"/>
      <c r="C9" s="189"/>
      <c r="D9" s="189"/>
      <c r="E9" s="189"/>
      <c r="F9" s="190"/>
      <c r="G9" s="304">
        <v>0.3</v>
      </c>
      <c r="H9" s="191">
        <f>F9*G9</f>
        <v>0</v>
      </c>
      <c r="I9" s="305">
        <v>0.5</v>
      </c>
      <c r="J9" s="190">
        <f>(F9+H9)*I9</f>
        <v>0</v>
      </c>
      <c r="K9" s="190"/>
      <c r="L9" s="190">
        <f>F9*K9</f>
        <v>0</v>
      </c>
      <c r="M9" s="304">
        <v>0.7</v>
      </c>
      <c r="N9" s="190">
        <f>(F9+H9+J9)*M9</f>
        <v>0</v>
      </c>
      <c r="O9" s="304">
        <v>0.5</v>
      </c>
      <c r="P9" s="190">
        <f>(F9+H9+J9)*O9</f>
        <v>0</v>
      </c>
      <c r="Q9" s="190">
        <f>F9+H9+J9+L9+N9+P9</f>
        <v>0</v>
      </c>
      <c r="R9" s="190"/>
      <c r="S9" s="190"/>
      <c r="T9" s="190"/>
      <c r="U9" s="190">
        <f>F9*E9*2</f>
        <v>0</v>
      </c>
      <c r="V9" s="190">
        <f t="shared" ref="V9:V21" si="0">Q9*12+U9</f>
        <v>0</v>
      </c>
      <c r="W9" s="192" t="e">
        <f>X9/V9*100</f>
        <v>#DIV/0!</v>
      </c>
      <c r="X9" s="190">
        <f>ROUND((IF(V9&lt;=912000,V9*2.9%,912000*2.9%)+IF(V9&lt;=1292000,V9*22%,1292000*22%+(V9-1292000)*10%)+V9*(5.1%+0.2%)),2)</f>
        <v>0</v>
      </c>
      <c r="Y9" s="190">
        <f>V9+X9</f>
        <v>0</v>
      </c>
      <c r="AA9" s="193"/>
    </row>
    <row r="10" spans="1:27" x14ac:dyDescent="0.2">
      <c r="A10" s="188"/>
      <c r="B10" s="188"/>
      <c r="C10" s="189"/>
      <c r="D10" s="189"/>
      <c r="E10" s="189"/>
      <c r="F10" s="190"/>
      <c r="G10" s="304">
        <v>0.3</v>
      </c>
      <c r="H10" s="191">
        <f t="shared" ref="H10:H21" si="1">F10*G10</f>
        <v>0</v>
      </c>
      <c r="I10" s="305">
        <v>0.5</v>
      </c>
      <c r="J10" s="190">
        <f t="shared" ref="J10:J21" si="2">(F10+H10)*I10</f>
        <v>0</v>
      </c>
      <c r="K10" s="190"/>
      <c r="L10" s="190">
        <f t="shared" ref="L10:L21" si="3">F10*K10</f>
        <v>0</v>
      </c>
      <c r="M10" s="304">
        <v>0.7</v>
      </c>
      <c r="N10" s="190">
        <f t="shared" ref="N10:N21" si="4">(F10+H10+J10)*M10</f>
        <v>0</v>
      </c>
      <c r="O10" s="304">
        <v>0.5</v>
      </c>
      <c r="P10" s="190">
        <f t="shared" ref="P10:P21" si="5">(F10+H10+J10)*O10</f>
        <v>0</v>
      </c>
      <c r="Q10" s="190">
        <f t="shared" ref="Q10:Q21" si="6">F10+H10+J10+L10+N10+P10</f>
        <v>0</v>
      </c>
      <c r="R10" s="190"/>
      <c r="S10" s="190"/>
      <c r="T10" s="190"/>
      <c r="U10" s="190">
        <f t="shared" ref="U10:U21" si="7">F10*E10*2</f>
        <v>0</v>
      </c>
      <c r="V10" s="190">
        <f t="shared" si="0"/>
        <v>0</v>
      </c>
      <c r="W10" s="192" t="e">
        <f t="shared" ref="W10:W21" si="8">X10/V10*100</f>
        <v>#DIV/0!</v>
      </c>
      <c r="X10" s="190">
        <f t="shared" ref="X10:X21" si="9">ROUND((IF(V10&lt;=912000,V10*2.9%,912000*2.9%)+IF(V10&lt;=1292000,V10*22%,1292000*22%+(V10-1292000)*10%)+V10*(5.1%+0.2%)),2)</f>
        <v>0</v>
      </c>
      <c r="Y10" s="190">
        <f t="shared" ref="Y10:Y21" si="10">V10+X10</f>
        <v>0</v>
      </c>
      <c r="AA10" s="193"/>
    </row>
    <row r="11" spans="1:27" x14ac:dyDescent="0.2">
      <c r="A11" s="188"/>
      <c r="B11" s="188"/>
      <c r="C11" s="189"/>
      <c r="D11" s="189"/>
      <c r="E11" s="189"/>
      <c r="F11" s="190"/>
      <c r="G11" s="304">
        <v>0.3</v>
      </c>
      <c r="H11" s="191">
        <f t="shared" si="1"/>
        <v>0</v>
      </c>
      <c r="I11" s="305">
        <v>0.5</v>
      </c>
      <c r="J11" s="190">
        <f t="shared" si="2"/>
        <v>0</v>
      </c>
      <c r="K11" s="190"/>
      <c r="L11" s="190">
        <f t="shared" si="3"/>
        <v>0</v>
      </c>
      <c r="M11" s="304">
        <v>0.7</v>
      </c>
      <c r="N11" s="190">
        <f t="shared" si="4"/>
        <v>0</v>
      </c>
      <c r="O11" s="304">
        <v>0.5</v>
      </c>
      <c r="P11" s="190">
        <f t="shared" si="5"/>
        <v>0</v>
      </c>
      <c r="Q11" s="190">
        <f t="shared" si="6"/>
        <v>0</v>
      </c>
      <c r="R11" s="190"/>
      <c r="S11" s="190"/>
      <c r="T11" s="190"/>
      <c r="U11" s="190">
        <f t="shared" si="7"/>
        <v>0</v>
      </c>
      <c r="V11" s="190">
        <f t="shared" si="0"/>
        <v>0</v>
      </c>
      <c r="W11" s="192" t="e">
        <f t="shared" si="8"/>
        <v>#DIV/0!</v>
      </c>
      <c r="X11" s="190">
        <f t="shared" si="9"/>
        <v>0</v>
      </c>
      <c r="Y11" s="190">
        <f t="shared" si="10"/>
        <v>0</v>
      </c>
      <c r="AA11" s="193"/>
    </row>
    <row r="12" spans="1:27" x14ac:dyDescent="0.2">
      <c r="A12" s="188"/>
      <c r="B12" s="188"/>
      <c r="C12" s="189"/>
      <c r="D12" s="189"/>
      <c r="E12" s="189"/>
      <c r="F12" s="190"/>
      <c r="G12" s="304">
        <v>0.3</v>
      </c>
      <c r="H12" s="191">
        <f t="shared" si="1"/>
        <v>0</v>
      </c>
      <c r="I12" s="305">
        <v>0.5</v>
      </c>
      <c r="J12" s="190">
        <f t="shared" si="2"/>
        <v>0</v>
      </c>
      <c r="K12" s="190"/>
      <c r="L12" s="190">
        <f t="shared" si="3"/>
        <v>0</v>
      </c>
      <c r="M12" s="304">
        <v>0.7</v>
      </c>
      <c r="N12" s="190">
        <f t="shared" si="4"/>
        <v>0</v>
      </c>
      <c r="O12" s="304">
        <v>0.5</v>
      </c>
      <c r="P12" s="190">
        <f t="shared" si="5"/>
        <v>0</v>
      </c>
      <c r="Q12" s="190">
        <f t="shared" si="6"/>
        <v>0</v>
      </c>
      <c r="R12" s="190"/>
      <c r="S12" s="190"/>
      <c r="T12" s="190"/>
      <c r="U12" s="190">
        <f t="shared" si="7"/>
        <v>0</v>
      </c>
      <c r="V12" s="190">
        <f t="shared" si="0"/>
        <v>0</v>
      </c>
      <c r="W12" s="192" t="e">
        <f t="shared" si="8"/>
        <v>#DIV/0!</v>
      </c>
      <c r="X12" s="190">
        <f t="shared" si="9"/>
        <v>0</v>
      </c>
      <c r="Y12" s="190">
        <f t="shared" si="10"/>
        <v>0</v>
      </c>
      <c r="AA12" s="193"/>
    </row>
    <row r="13" spans="1:27" x14ac:dyDescent="0.2">
      <c r="A13" s="188"/>
      <c r="B13" s="188"/>
      <c r="C13" s="189"/>
      <c r="D13" s="189"/>
      <c r="E13" s="189"/>
      <c r="F13" s="190"/>
      <c r="G13" s="304">
        <v>0.3</v>
      </c>
      <c r="H13" s="191">
        <f t="shared" si="1"/>
        <v>0</v>
      </c>
      <c r="I13" s="305">
        <v>0.5</v>
      </c>
      <c r="J13" s="190">
        <f t="shared" si="2"/>
        <v>0</v>
      </c>
      <c r="K13" s="190"/>
      <c r="L13" s="190">
        <f t="shared" si="3"/>
        <v>0</v>
      </c>
      <c r="M13" s="304">
        <v>0.7</v>
      </c>
      <c r="N13" s="190">
        <f t="shared" si="4"/>
        <v>0</v>
      </c>
      <c r="O13" s="304">
        <v>0.5</v>
      </c>
      <c r="P13" s="190">
        <f t="shared" si="5"/>
        <v>0</v>
      </c>
      <c r="Q13" s="190">
        <f t="shared" si="6"/>
        <v>0</v>
      </c>
      <c r="R13" s="190"/>
      <c r="S13" s="190"/>
      <c r="T13" s="190"/>
      <c r="U13" s="190">
        <f t="shared" si="7"/>
        <v>0</v>
      </c>
      <c r="V13" s="190">
        <f t="shared" si="0"/>
        <v>0</v>
      </c>
      <c r="W13" s="192" t="e">
        <f t="shared" si="8"/>
        <v>#DIV/0!</v>
      </c>
      <c r="X13" s="190">
        <f t="shared" si="9"/>
        <v>0</v>
      </c>
      <c r="Y13" s="190">
        <f t="shared" si="10"/>
        <v>0</v>
      </c>
      <c r="AA13" s="193"/>
    </row>
    <row r="14" spans="1:27" ht="12.75" customHeight="1" x14ac:dyDescent="0.2">
      <c r="A14" s="188"/>
      <c r="B14" s="188"/>
      <c r="C14" s="189"/>
      <c r="D14" s="189"/>
      <c r="E14" s="189"/>
      <c r="F14" s="190"/>
      <c r="G14" s="304">
        <v>0.3</v>
      </c>
      <c r="H14" s="191">
        <f t="shared" si="1"/>
        <v>0</v>
      </c>
      <c r="I14" s="305">
        <v>0.5</v>
      </c>
      <c r="J14" s="190">
        <f t="shared" si="2"/>
        <v>0</v>
      </c>
      <c r="K14" s="190"/>
      <c r="L14" s="190">
        <f t="shared" si="3"/>
        <v>0</v>
      </c>
      <c r="M14" s="304">
        <v>0.7</v>
      </c>
      <c r="N14" s="190">
        <f t="shared" si="4"/>
        <v>0</v>
      </c>
      <c r="O14" s="304">
        <v>0.5</v>
      </c>
      <c r="P14" s="190">
        <f t="shared" si="5"/>
        <v>0</v>
      </c>
      <c r="Q14" s="190">
        <f t="shared" si="6"/>
        <v>0</v>
      </c>
      <c r="R14" s="190"/>
      <c r="S14" s="190"/>
      <c r="T14" s="190"/>
      <c r="U14" s="190">
        <f t="shared" si="7"/>
        <v>0</v>
      </c>
      <c r="V14" s="190">
        <f t="shared" si="0"/>
        <v>0</v>
      </c>
      <c r="W14" s="192" t="e">
        <f t="shared" si="8"/>
        <v>#DIV/0!</v>
      </c>
      <c r="X14" s="190">
        <f t="shared" si="9"/>
        <v>0</v>
      </c>
      <c r="Y14" s="190">
        <f t="shared" si="10"/>
        <v>0</v>
      </c>
      <c r="AA14" s="193"/>
    </row>
    <row r="15" spans="1:27" x14ac:dyDescent="0.2">
      <c r="A15" s="188"/>
      <c r="B15" s="188"/>
      <c r="C15" s="189"/>
      <c r="D15" s="189"/>
      <c r="E15" s="189"/>
      <c r="F15" s="190"/>
      <c r="G15" s="304">
        <v>0.3</v>
      </c>
      <c r="H15" s="191">
        <f t="shared" si="1"/>
        <v>0</v>
      </c>
      <c r="I15" s="305">
        <v>0.5</v>
      </c>
      <c r="J15" s="190">
        <f t="shared" si="2"/>
        <v>0</v>
      </c>
      <c r="K15" s="190"/>
      <c r="L15" s="190">
        <f t="shared" si="3"/>
        <v>0</v>
      </c>
      <c r="M15" s="304">
        <v>0.7</v>
      </c>
      <c r="N15" s="190">
        <f t="shared" si="4"/>
        <v>0</v>
      </c>
      <c r="O15" s="304">
        <v>0.5</v>
      </c>
      <c r="P15" s="190">
        <f t="shared" si="5"/>
        <v>0</v>
      </c>
      <c r="Q15" s="190">
        <f t="shared" si="6"/>
        <v>0</v>
      </c>
      <c r="R15" s="190"/>
      <c r="S15" s="190"/>
      <c r="T15" s="190"/>
      <c r="U15" s="190">
        <f t="shared" si="7"/>
        <v>0</v>
      </c>
      <c r="V15" s="190">
        <f t="shared" si="0"/>
        <v>0</v>
      </c>
      <c r="W15" s="192" t="e">
        <f t="shared" si="8"/>
        <v>#DIV/0!</v>
      </c>
      <c r="X15" s="190">
        <f t="shared" si="9"/>
        <v>0</v>
      </c>
      <c r="Y15" s="190">
        <f t="shared" si="10"/>
        <v>0</v>
      </c>
      <c r="AA15" s="193"/>
    </row>
    <row r="16" spans="1:27" x14ac:dyDescent="0.2">
      <c r="A16" s="188"/>
      <c r="B16" s="188"/>
      <c r="C16" s="189"/>
      <c r="D16" s="189"/>
      <c r="E16" s="189"/>
      <c r="F16" s="190"/>
      <c r="G16" s="304">
        <v>0.3</v>
      </c>
      <c r="H16" s="191">
        <f t="shared" si="1"/>
        <v>0</v>
      </c>
      <c r="I16" s="305">
        <v>0.5</v>
      </c>
      <c r="J16" s="190">
        <f t="shared" si="2"/>
        <v>0</v>
      </c>
      <c r="K16" s="190"/>
      <c r="L16" s="190">
        <f t="shared" si="3"/>
        <v>0</v>
      </c>
      <c r="M16" s="304">
        <v>0.7</v>
      </c>
      <c r="N16" s="190">
        <f t="shared" si="4"/>
        <v>0</v>
      </c>
      <c r="O16" s="304">
        <v>0.5</v>
      </c>
      <c r="P16" s="190">
        <f t="shared" si="5"/>
        <v>0</v>
      </c>
      <c r="Q16" s="190">
        <f t="shared" si="6"/>
        <v>0</v>
      </c>
      <c r="R16" s="190"/>
      <c r="S16" s="190"/>
      <c r="T16" s="190"/>
      <c r="U16" s="190">
        <f t="shared" si="7"/>
        <v>0</v>
      </c>
      <c r="V16" s="190">
        <f t="shared" si="0"/>
        <v>0</v>
      </c>
      <c r="W16" s="192" t="e">
        <f t="shared" si="8"/>
        <v>#DIV/0!</v>
      </c>
      <c r="X16" s="190">
        <f t="shared" si="9"/>
        <v>0</v>
      </c>
      <c r="Y16" s="190">
        <f t="shared" si="10"/>
        <v>0</v>
      </c>
      <c r="AA16" s="193"/>
    </row>
    <row r="17" spans="1:27" x14ac:dyDescent="0.2">
      <c r="A17" s="188"/>
      <c r="B17" s="188"/>
      <c r="C17" s="189"/>
      <c r="D17" s="189"/>
      <c r="E17" s="189"/>
      <c r="F17" s="190"/>
      <c r="G17" s="304">
        <v>0.3</v>
      </c>
      <c r="H17" s="191">
        <f t="shared" si="1"/>
        <v>0</v>
      </c>
      <c r="I17" s="305">
        <v>0.5</v>
      </c>
      <c r="J17" s="190">
        <f t="shared" si="2"/>
        <v>0</v>
      </c>
      <c r="K17" s="190"/>
      <c r="L17" s="190">
        <f t="shared" si="3"/>
        <v>0</v>
      </c>
      <c r="M17" s="304">
        <v>0.7</v>
      </c>
      <c r="N17" s="190">
        <f t="shared" si="4"/>
        <v>0</v>
      </c>
      <c r="O17" s="304">
        <v>0.5</v>
      </c>
      <c r="P17" s="190">
        <f t="shared" si="5"/>
        <v>0</v>
      </c>
      <c r="Q17" s="190">
        <f t="shared" si="6"/>
        <v>0</v>
      </c>
      <c r="R17" s="190"/>
      <c r="S17" s="190"/>
      <c r="T17" s="190"/>
      <c r="U17" s="190">
        <f t="shared" si="7"/>
        <v>0</v>
      </c>
      <c r="V17" s="190">
        <f t="shared" si="0"/>
        <v>0</v>
      </c>
      <c r="W17" s="192" t="e">
        <f t="shared" si="8"/>
        <v>#DIV/0!</v>
      </c>
      <c r="X17" s="190">
        <f t="shared" si="9"/>
        <v>0</v>
      </c>
      <c r="Y17" s="190">
        <f t="shared" si="10"/>
        <v>0</v>
      </c>
      <c r="AA17" s="193"/>
    </row>
    <row r="18" spans="1:27" x14ac:dyDescent="0.2">
      <c r="A18" s="188"/>
      <c r="B18" s="188"/>
      <c r="C18" s="189"/>
      <c r="D18" s="189"/>
      <c r="E18" s="189"/>
      <c r="F18" s="190"/>
      <c r="G18" s="304">
        <v>0.3</v>
      </c>
      <c r="H18" s="191">
        <f t="shared" si="1"/>
        <v>0</v>
      </c>
      <c r="I18" s="305">
        <v>0.5</v>
      </c>
      <c r="J18" s="190">
        <f t="shared" si="2"/>
        <v>0</v>
      </c>
      <c r="K18" s="190"/>
      <c r="L18" s="190">
        <f t="shared" si="3"/>
        <v>0</v>
      </c>
      <c r="M18" s="304">
        <v>0.7</v>
      </c>
      <c r="N18" s="190">
        <f t="shared" si="4"/>
        <v>0</v>
      </c>
      <c r="O18" s="304">
        <v>0.5</v>
      </c>
      <c r="P18" s="190">
        <f t="shared" si="5"/>
        <v>0</v>
      </c>
      <c r="Q18" s="190">
        <f t="shared" si="6"/>
        <v>0</v>
      </c>
      <c r="R18" s="190"/>
      <c r="S18" s="190"/>
      <c r="T18" s="190"/>
      <c r="U18" s="190">
        <f t="shared" si="7"/>
        <v>0</v>
      </c>
      <c r="V18" s="190">
        <f t="shared" si="0"/>
        <v>0</v>
      </c>
      <c r="W18" s="192" t="e">
        <f t="shared" si="8"/>
        <v>#DIV/0!</v>
      </c>
      <c r="X18" s="190">
        <f t="shared" si="9"/>
        <v>0</v>
      </c>
      <c r="Y18" s="190">
        <f t="shared" si="10"/>
        <v>0</v>
      </c>
      <c r="AA18" s="193"/>
    </row>
    <row r="19" spans="1:27" x14ac:dyDescent="0.2">
      <c r="A19" s="188"/>
      <c r="B19" s="188"/>
      <c r="C19" s="189"/>
      <c r="D19" s="189"/>
      <c r="E19" s="189"/>
      <c r="F19" s="190"/>
      <c r="G19" s="304">
        <v>0.3</v>
      </c>
      <c r="H19" s="191">
        <f t="shared" si="1"/>
        <v>0</v>
      </c>
      <c r="I19" s="305">
        <v>0.5</v>
      </c>
      <c r="J19" s="190">
        <f t="shared" si="2"/>
        <v>0</v>
      </c>
      <c r="K19" s="190"/>
      <c r="L19" s="190">
        <f t="shared" si="3"/>
        <v>0</v>
      </c>
      <c r="M19" s="304">
        <v>0.7</v>
      </c>
      <c r="N19" s="190">
        <f t="shared" si="4"/>
        <v>0</v>
      </c>
      <c r="O19" s="304">
        <v>0.5</v>
      </c>
      <c r="P19" s="190">
        <f t="shared" si="5"/>
        <v>0</v>
      </c>
      <c r="Q19" s="190">
        <f t="shared" si="6"/>
        <v>0</v>
      </c>
      <c r="R19" s="190"/>
      <c r="S19" s="190"/>
      <c r="T19" s="190"/>
      <c r="U19" s="190">
        <f t="shared" si="7"/>
        <v>0</v>
      </c>
      <c r="V19" s="190">
        <f t="shared" si="0"/>
        <v>0</v>
      </c>
      <c r="W19" s="192" t="e">
        <f t="shared" si="8"/>
        <v>#DIV/0!</v>
      </c>
      <c r="X19" s="190">
        <f t="shared" si="9"/>
        <v>0</v>
      </c>
      <c r="Y19" s="190">
        <f t="shared" si="10"/>
        <v>0</v>
      </c>
      <c r="AA19" s="193"/>
    </row>
    <row r="20" spans="1:27" x14ac:dyDescent="0.2">
      <c r="A20" s="188"/>
      <c r="B20" s="188"/>
      <c r="C20" s="189"/>
      <c r="D20" s="189"/>
      <c r="E20" s="189"/>
      <c r="F20" s="190"/>
      <c r="G20" s="304">
        <v>0.3</v>
      </c>
      <c r="H20" s="191">
        <f t="shared" si="1"/>
        <v>0</v>
      </c>
      <c r="I20" s="305">
        <v>0.5</v>
      </c>
      <c r="J20" s="190">
        <f t="shared" si="2"/>
        <v>0</v>
      </c>
      <c r="K20" s="190"/>
      <c r="L20" s="190">
        <f t="shared" si="3"/>
        <v>0</v>
      </c>
      <c r="M20" s="304">
        <v>0.7</v>
      </c>
      <c r="N20" s="190">
        <f t="shared" si="4"/>
        <v>0</v>
      </c>
      <c r="O20" s="304">
        <v>0.5</v>
      </c>
      <c r="P20" s="190">
        <f t="shared" si="5"/>
        <v>0</v>
      </c>
      <c r="Q20" s="190">
        <f t="shared" si="6"/>
        <v>0</v>
      </c>
      <c r="R20" s="190"/>
      <c r="S20" s="190"/>
      <c r="T20" s="190"/>
      <c r="U20" s="190">
        <f t="shared" si="7"/>
        <v>0</v>
      </c>
      <c r="V20" s="190">
        <f t="shared" si="0"/>
        <v>0</v>
      </c>
      <c r="W20" s="192" t="e">
        <f t="shared" si="8"/>
        <v>#DIV/0!</v>
      </c>
      <c r="X20" s="190">
        <f t="shared" si="9"/>
        <v>0</v>
      </c>
      <c r="Y20" s="190">
        <f t="shared" si="10"/>
        <v>0</v>
      </c>
      <c r="AA20" s="193"/>
    </row>
    <row r="21" spans="1:27" x14ac:dyDescent="0.2">
      <c r="A21" s="188"/>
      <c r="B21" s="188"/>
      <c r="C21" s="189"/>
      <c r="D21" s="189"/>
      <c r="E21" s="189"/>
      <c r="F21" s="190"/>
      <c r="G21" s="304">
        <v>0.3</v>
      </c>
      <c r="H21" s="191">
        <f t="shared" si="1"/>
        <v>0</v>
      </c>
      <c r="I21" s="305">
        <v>0.5</v>
      </c>
      <c r="J21" s="190">
        <f t="shared" si="2"/>
        <v>0</v>
      </c>
      <c r="K21" s="190"/>
      <c r="L21" s="190">
        <f t="shared" si="3"/>
        <v>0</v>
      </c>
      <c r="M21" s="304">
        <v>0.7</v>
      </c>
      <c r="N21" s="190">
        <f t="shared" si="4"/>
        <v>0</v>
      </c>
      <c r="O21" s="304">
        <v>0.5</v>
      </c>
      <c r="P21" s="190">
        <f t="shared" si="5"/>
        <v>0</v>
      </c>
      <c r="Q21" s="190">
        <f t="shared" si="6"/>
        <v>0</v>
      </c>
      <c r="R21" s="190"/>
      <c r="S21" s="190"/>
      <c r="T21" s="190"/>
      <c r="U21" s="190">
        <f t="shared" si="7"/>
        <v>0</v>
      </c>
      <c r="V21" s="190">
        <f t="shared" si="0"/>
        <v>0</v>
      </c>
      <c r="W21" s="192" t="e">
        <f t="shared" si="8"/>
        <v>#DIV/0!</v>
      </c>
      <c r="X21" s="190">
        <f t="shared" si="9"/>
        <v>0</v>
      </c>
      <c r="Y21" s="190">
        <f t="shared" si="10"/>
        <v>0</v>
      </c>
      <c r="AA21" s="193"/>
    </row>
    <row r="22" spans="1:27" ht="30.75" customHeight="1" x14ac:dyDescent="0.2">
      <c r="A22" s="194"/>
      <c r="B22" s="194" t="s">
        <v>286</v>
      </c>
      <c r="C22" s="195">
        <f>SUM(C9:C21)</f>
        <v>0</v>
      </c>
      <c r="D22" s="195">
        <f t="shared" ref="D22" si="11">SUM(D9:D21)</f>
        <v>0</v>
      </c>
      <c r="E22" s="195">
        <f>SUM(E9:E21)</f>
        <v>0</v>
      </c>
      <c r="F22" s="196">
        <f>SUM(F9:F21)</f>
        <v>0</v>
      </c>
      <c r="G22" s="196"/>
      <c r="H22" s="196">
        <f t="shared" ref="H22:Y22" si="12">SUM(H9:H21)</f>
        <v>0</v>
      </c>
      <c r="I22" s="196"/>
      <c r="J22" s="196">
        <f t="shared" si="12"/>
        <v>0</v>
      </c>
      <c r="K22" s="196"/>
      <c r="L22" s="196">
        <f t="shared" si="12"/>
        <v>0</v>
      </c>
      <c r="M22" s="196"/>
      <c r="N22" s="196">
        <f t="shared" si="12"/>
        <v>0</v>
      </c>
      <c r="O22" s="196"/>
      <c r="P22" s="196">
        <f t="shared" si="12"/>
        <v>0</v>
      </c>
      <c r="Q22" s="196">
        <f t="shared" si="12"/>
        <v>0</v>
      </c>
      <c r="R22" s="196"/>
      <c r="S22" s="196"/>
      <c r="T22" s="196"/>
      <c r="U22" s="196">
        <f t="shared" si="12"/>
        <v>0</v>
      </c>
      <c r="V22" s="196">
        <f t="shared" si="12"/>
        <v>0</v>
      </c>
      <c r="W22" s="196"/>
      <c r="X22" s="196">
        <f t="shared" si="12"/>
        <v>0</v>
      </c>
      <c r="Y22" s="196">
        <f t="shared" si="12"/>
        <v>0</v>
      </c>
      <c r="AA22" s="193"/>
    </row>
    <row r="25" spans="1:27" ht="15" x14ac:dyDescent="0.2">
      <c r="A25" s="393" t="s">
        <v>400</v>
      </c>
      <c r="B25" s="393"/>
      <c r="C25" s="393"/>
      <c r="D25" s="393"/>
      <c r="E25" s="393"/>
    </row>
    <row r="26" spans="1:27" ht="15" x14ac:dyDescent="0.2">
      <c r="A26" s="393" t="s">
        <v>401</v>
      </c>
      <c r="B26" s="393"/>
      <c r="C26" s="393"/>
      <c r="D26" s="393"/>
      <c r="E26" s="393"/>
    </row>
  </sheetData>
  <mergeCells count="23">
    <mergeCell ref="W1:Y1"/>
    <mergeCell ref="A26:E26"/>
    <mergeCell ref="M6:N6"/>
    <mergeCell ref="O6:P6"/>
    <mergeCell ref="Q6:Q7"/>
    <mergeCell ref="A4:Y4"/>
    <mergeCell ref="A6:A7"/>
    <mergeCell ref="B6:B7"/>
    <mergeCell ref="C6:C7"/>
    <mergeCell ref="D6:D7"/>
    <mergeCell ref="E6:E7"/>
    <mergeCell ref="F6:F7"/>
    <mergeCell ref="G6:H6"/>
    <mergeCell ref="I6:J6"/>
    <mergeCell ref="K6:L6"/>
    <mergeCell ref="Y6:Y7"/>
    <mergeCell ref="A25:E25"/>
    <mergeCell ref="W6:X6"/>
    <mergeCell ref="V6:V7"/>
    <mergeCell ref="W3:Y3"/>
    <mergeCell ref="S6:S7"/>
    <mergeCell ref="T6:T7"/>
    <mergeCell ref="U6:U7"/>
  </mergeCells>
  <pageMargins left="0.31496062992125984" right="0.19685039370078741" top="0.74803149606299213" bottom="0.74803149606299213" header="0.31496062992125984" footer="0.31496062992125984"/>
  <pageSetup paperSize="9" scale="95" fitToWidth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245"/>
  <sheetViews>
    <sheetView view="pageBreakPreview" zoomScale="70" zoomScaleNormal="60" zoomScaleSheetLayoutView="70" workbookViewId="0">
      <selection activeCell="F4" sqref="F4"/>
    </sheetView>
  </sheetViews>
  <sheetFormatPr defaultRowHeight="15" x14ac:dyDescent="0.25"/>
  <cols>
    <col min="1" max="1" width="13.5703125" style="197" customWidth="1"/>
    <col min="2" max="2" width="20.7109375" style="197" customWidth="1"/>
    <col min="3" max="3" width="11.28515625" style="197" customWidth="1"/>
    <col min="4" max="4" width="11.140625" style="197" customWidth="1"/>
    <col min="5" max="5" width="13.5703125" style="197" customWidth="1"/>
    <col min="6" max="6" width="11.5703125" style="197" customWidth="1"/>
    <col min="7" max="7" width="7.42578125" style="197" customWidth="1"/>
    <col min="8" max="8" width="11.85546875" style="197" customWidth="1"/>
    <col min="9" max="9" width="6.42578125" style="197" customWidth="1"/>
    <col min="10" max="10" width="17" style="197" customWidth="1"/>
    <col min="11" max="11" width="7.140625" style="295" customWidth="1"/>
    <col min="12" max="12" width="17" style="295" customWidth="1"/>
    <col min="13" max="13" width="7" style="295" customWidth="1"/>
    <col min="14" max="14" width="17" style="295" customWidth="1"/>
    <col min="15" max="15" width="7" style="197" customWidth="1"/>
    <col min="16" max="16" width="20" style="197" customWidth="1"/>
    <col min="17" max="17" width="6.7109375" style="197" customWidth="1"/>
    <col min="18" max="18" width="17.5703125" style="197" customWidth="1"/>
    <col min="19" max="19" width="6.42578125" style="197" customWidth="1"/>
    <col min="20" max="20" width="16" style="197" customWidth="1"/>
    <col min="21" max="22" width="19" style="197" customWidth="1"/>
    <col min="23" max="23" width="13.5703125" style="197" customWidth="1"/>
    <col min="24" max="24" width="10.85546875" style="197" customWidth="1"/>
    <col min="25" max="25" width="8.7109375" style="197" customWidth="1"/>
    <col min="26" max="26" width="10.42578125" style="197" customWidth="1"/>
    <col min="27" max="27" width="10.140625" style="197" customWidth="1"/>
    <col min="28" max="28" width="12.140625" style="197" customWidth="1"/>
    <col min="29" max="29" width="9.5703125" style="197" customWidth="1"/>
    <col min="30" max="30" width="11.42578125" style="197" bestFit="1" customWidth="1"/>
    <col min="31" max="33" width="9.140625" style="197"/>
    <col min="34" max="16384" width="9.140625" style="199"/>
  </cols>
  <sheetData>
    <row r="1" spans="1:46" ht="67.5" customHeight="1" x14ac:dyDescent="0.25">
      <c r="A1" s="347"/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347"/>
      <c r="Q1" s="347"/>
      <c r="R1" s="347"/>
      <c r="S1" s="347"/>
      <c r="T1" s="347"/>
      <c r="U1" s="347"/>
      <c r="V1" s="347"/>
      <c r="W1" s="347"/>
      <c r="X1" s="347"/>
      <c r="Y1" s="347"/>
      <c r="Z1" s="412" t="s">
        <v>580</v>
      </c>
      <c r="AA1" s="412"/>
      <c r="AB1" s="412"/>
      <c r="AC1" s="412"/>
      <c r="AD1" s="347"/>
      <c r="AE1" s="347"/>
      <c r="AF1" s="347"/>
      <c r="AG1" s="347"/>
    </row>
    <row r="2" spans="1:46" x14ac:dyDescent="0.25">
      <c r="A2" s="347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W2" s="347"/>
      <c r="X2" s="347"/>
      <c r="Y2" s="347"/>
      <c r="Z2" s="347"/>
      <c r="AA2" s="347"/>
      <c r="AB2" s="347"/>
      <c r="AC2" s="347"/>
      <c r="AD2" s="347"/>
      <c r="AE2" s="347"/>
      <c r="AF2" s="347"/>
      <c r="AG2" s="347"/>
    </row>
    <row r="3" spans="1:46" ht="30" customHeight="1" x14ac:dyDescent="0.25">
      <c r="Z3" s="412" t="s">
        <v>490</v>
      </c>
      <c r="AA3" s="412"/>
      <c r="AB3" s="412"/>
      <c r="AC3" s="412"/>
    </row>
    <row r="4" spans="1:46" x14ac:dyDescent="0.25">
      <c r="F4" s="198" t="s">
        <v>582</v>
      </c>
    </row>
    <row r="5" spans="1:46" ht="32.25" customHeight="1" x14ac:dyDescent="0.25">
      <c r="D5" s="198"/>
      <c r="F5" s="402"/>
      <c r="G5" s="402"/>
      <c r="H5" s="402"/>
      <c r="I5" s="402"/>
      <c r="J5" s="402"/>
      <c r="K5" s="402"/>
      <c r="L5" s="402"/>
      <c r="M5" s="402"/>
      <c r="N5" s="402"/>
      <c r="O5" s="402"/>
      <c r="P5" s="402"/>
      <c r="Q5" s="402"/>
      <c r="R5" s="402"/>
      <c r="S5" s="402"/>
      <c r="T5" s="402"/>
    </row>
    <row r="6" spans="1:46" x14ac:dyDescent="0.25">
      <c r="F6" s="416" t="s">
        <v>242</v>
      </c>
      <c r="G6" s="416"/>
      <c r="H6" s="416"/>
      <c r="I6" s="416"/>
      <c r="J6" s="416"/>
      <c r="K6" s="416"/>
      <c r="L6" s="416"/>
      <c r="M6" s="416"/>
      <c r="N6" s="416"/>
      <c r="O6" s="416"/>
      <c r="P6" s="416"/>
      <c r="Q6" s="416"/>
      <c r="R6" s="416"/>
      <c r="S6" s="416"/>
      <c r="T6" s="416"/>
    </row>
    <row r="7" spans="1:46" x14ac:dyDescent="0.25">
      <c r="Y7" s="413"/>
      <c r="Z7" s="413"/>
      <c r="AA7" s="413"/>
      <c r="AB7" s="413"/>
      <c r="AC7" s="413"/>
    </row>
    <row r="8" spans="1:46" s="201" customFormat="1" ht="18" customHeight="1" x14ac:dyDescent="0.25">
      <c r="A8" s="414" t="s">
        <v>408</v>
      </c>
      <c r="B8" s="414" t="s">
        <v>409</v>
      </c>
      <c r="C8" s="407" t="s">
        <v>410</v>
      </c>
      <c r="D8" s="407"/>
      <c r="E8" s="407"/>
      <c r="F8" s="404" t="s">
        <v>411</v>
      </c>
      <c r="G8" s="415" t="s">
        <v>412</v>
      </c>
      <c r="H8" s="404" t="s">
        <v>413</v>
      </c>
      <c r="I8" s="404" t="s">
        <v>517</v>
      </c>
      <c r="J8" s="404"/>
      <c r="K8" s="404"/>
      <c r="L8" s="404"/>
      <c r="M8" s="404"/>
      <c r="N8" s="404"/>
      <c r="O8" s="407" t="s">
        <v>414</v>
      </c>
      <c r="P8" s="407"/>
      <c r="Q8" s="407" t="s">
        <v>415</v>
      </c>
      <c r="R8" s="407"/>
      <c r="S8" s="407" t="s">
        <v>416</v>
      </c>
      <c r="T8" s="407"/>
      <c r="U8" s="407" t="s">
        <v>417</v>
      </c>
      <c r="V8" s="296" t="s">
        <v>418</v>
      </c>
      <c r="W8" s="407" t="s">
        <v>419</v>
      </c>
      <c r="X8" s="407" t="s">
        <v>420</v>
      </c>
      <c r="Y8" s="407" t="s">
        <v>522</v>
      </c>
      <c r="Z8" s="407"/>
      <c r="AA8" s="406" t="s">
        <v>523</v>
      </c>
      <c r="AB8" s="406" t="s">
        <v>524</v>
      </c>
      <c r="AC8" s="406" t="s">
        <v>525</v>
      </c>
      <c r="AD8" s="200"/>
      <c r="AE8" s="200"/>
      <c r="AF8" s="200"/>
      <c r="AG8" s="200"/>
    </row>
    <row r="9" spans="1:46" s="201" customFormat="1" ht="55.5" customHeight="1" x14ac:dyDescent="0.25">
      <c r="A9" s="414"/>
      <c r="B9" s="414"/>
      <c r="C9" s="398" t="s">
        <v>376</v>
      </c>
      <c r="D9" s="399" t="s">
        <v>378</v>
      </c>
      <c r="E9" s="399" t="s">
        <v>377</v>
      </c>
      <c r="F9" s="404"/>
      <c r="G9" s="415"/>
      <c r="H9" s="404"/>
      <c r="I9" s="404" t="s">
        <v>520</v>
      </c>
      <c r="J9" s="404"/>
      <c r="K9" s="404" t="s">
        <v>518</v>
      </c>
      <c r="L9" s="404"/>
      <c r="M9" s="404" t="s">
        <v>519</v>
      </c>
      <c r="N9" s="404"/>
      <c r="O9" s="407"/>
      <c r="P9" s="407"/>
      <c r="Q9" s="407"/>
      <c r="R9" s="407"/>
      <c r="S9" s="407"/>
      <c r="T9" s="407"/>
      <c r="U9" s="407"/>
      <c r="V9" s="296"/>
      <c r="W9" s="407"/>
      <c r="X9" s="407"/>
      <c r="Y9" s="407"/>
      <c r="Z9" s="407"/>
      <c r="AA9" s="406"/>
      <c r="AB9" s="406"/>
      <c r="AC9" s="406"/>
      <c r="AD9" s="200"/>
      <c r="AE9" s="200"/>
      <c r="AF9" s="200"/>
      <c r="AG9" s="200"/>
    </row>
    <row r="10" spans="1:46" s="201" customFormat="1" ht="39.75" customHeight="1" x14ac:dyDescent="0.25">
      <c r="A10" s="414"/>
      <c r="B10" s="414"/>
      <c r="C10" s="398"/>
      <c r="D10" s="399"/>
      <c r="E10" s="399"/>
      <c r="F10" s="404"/>
      <c r="G10" s="415"/>
      <c r="H10" s="404"/>
      <c r="I10" s="297" t="s">
        <v>229</v>
      </c>
      <c r="J10" s="297" t="s">
        <v>232</v>
      </c>
      <c r="K10" s="297" t="s">
        <v>229</v>
      </c>
      <c r="L10" s="297" t="s">
        <v>232</v>
      </c>
      <c r="M10" s="297" t="s">
        <v>229</v>
      </c>
      <c r="N10" s="297" t="s">
        <v>232</v>
      </c>
      <c r="O10" s="297" t="s">
        <v>229</v>
      </c>
      <c r="P10" s="297" t="s">
        <v>232</v>
      </c>
      <c r="Q10" s="297" t="s">
        <v>229</v>
      </c>
      <c r="R10" s="297" t="s">
        <v>232</v>
      </c>
      <c r="S10" s="297" t="s">
        <v>229</v>
      </c>
      <c r="T10" s="297" t="s">
        <v>232</v>
      </c>
      <c r="U10" s="407"/>
      <c r="V10" s="296" t="s">
        <v>521</v>
      </c>
      <c r="W10" s="407"/>
      <c r="X10" s="407"/>
      <c r="Y10" s="202" t="s">
        <v>421</v>
      </c>
      <c r="Z10" s="297" t="s">
        <v>232</v>
      </c>
      <c r="AA10" s="406"/>
      <c r="AB10" s="406"/>
      <c r="AC10" s="406"/>
      <c r="AD10" s="200"/>
      <c r="AE10" s="200"/>
      <c r="AF10" s="200"/>
      <c r="AG10" s="200"/>
    </row>
    <row r="11" spans="1:46" s="205" customFormat="1" ht="41.25" customHeight="1" x14ac:dyDescent="0.25">
      <c r="A11" s="310" t="s">
        <v>422</v>
      </c>
      <c r="B11" s="311"/>
      <c r="C11" s="312"/>
      <c r="D11" s="312"/>
      <c r="E11" s="312"/>
      <c r="F11" s="313"/>
      <c r="G11" s="313"/>
      <c r="H11" s="298">
        <f>F11*G11</f>
        <v>0</v>
      </c>
      <c r="I11" s="298"/>
      <c r="J11" s="206">
        <f t="shared" ref="J11:J15" si="0">(((F11*G11*12/1780.6)*(365*8))*I11%)/12</f>
        <v>0</v>
      </c>
      <c r="K11" s="298"/>
      <c r="L11" s="206">
        <f>H11*K11</f>
        <v>0</v>
      </c>
      <c r="M11" s="298"/>
      <c r="N11" s="206">
        <f>H11*M11</f>
        <v>0</v>
      </c>
      <c r="O11" s="298">
        <v>0.2</v>
      </c>
      <c r="P11" s="208">
        <f>(H11+J11+L11+N11)*O11</f>
        <v>0</v>
      </c>
      <c r="Q11" s="298">
        <v>0.7</v>
      </c>
      <c r="R11" s="208">
        <f>(H11+P11)*Q11</f>
        <v>0</v>
      </c>
      <c r="S11" s="298">
        <v>0.5</v>
      </c>
      <c r="T11" s="208">
        <f>(H11+P11)*S11</f>
        <v>0</v>
      </c>
      <c r="U11" s="208">
        <f>H11+J11+L11+N11+R11+T11+P11</f>
        <v>0</v>
      </c>
      <c r="V11" s="208">
        <f>$V$9-U11</f>
        <v>0</v>
      </c>
      <c r="W11" s="208">
        <f>U11+V11</f>
        <v>0</v>
      </c>
      <c r="X11" s="208">
        <f>W11*12*D11</f>
        <v>0</v>
      </c>
      <c r="Y11" s="207">
        <v>0.1</v>
      </c>
      <c r="Z11" s="208">
        <f>(U11*12)*Y11*E11</f>
        <v>0</v>
      </c>
      <c r="AA11" s="208">
        <f>X11+Z11</f>
        <v>0</v>
      </c>
      <c r="AB11" s="208">
        <f>AA11*30.2%</f>
        <v>0</v>
      </c>
      <c r="AC11" s="208">
        <f>AA11+AB11</f>
        <v>0</v>
      </c>
      <c r="AD11" s="203"/>
      <c r="AE11" s="203"/>
      <c r="AF11" s="203"/>
      <c r="AG11" s="203"/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</row>
    <row r="12" spans="1:46" s="205" customFormat="1" ht="15.75" x14ac:dyDescent="0.25">
      <c r="A12" s="310"/>
      <c r="B12" s="310"/>
      <c r="C12" s="314">
        <f>C11</f>
        <v>0</v>
      </c>
      <c r="D12" s="314">
        <f t="shared" ref="D12:AC12" si="1">D11</f>
        <v>0</v>
      </c>
      <c r="E12" s="314">
        <f t="shared" si="1"/>
        <v>0</v>
      </c>
      <c r="F12" s="314">
        <f t="shared" si="1"/>
        <v>0</v>
      </c>
      <c r="G12" s="314"/>
      <c r="H12" s="314">
        <f t="shared" si="1"/>
        <v>0</v>
      </c>
      <c r="I12" s="314"/>
      <c r="J12" s="314">
        <f t="shared" si="1"/>
        <v>0</v>
      </c>
      <c r="K12" s="314"/>
      <c r="L12" s="314">
        <f t="shared" si="1"/>
        <v>0</v>
      </c>
      <c r="M12" s="314"/>
      <c r="N12" s="314">
        <f t="shared" si="1"/>
        <v>0</v>
      </c>
      <c r="O12" s="314"/>
      <c r="P12" s="314">
        <f t="shared" si="1"/>
        <v>0</v>
      </c>
      <c r="Q12" s="314"/>
      <c r="R12" s="314">
        <f t="shared" si="1"/>
        <v>0</v>
      </c>
      <c r="S12" s="314"/>
      <c r="T12" s="314">
        <f t="shared" si="1"/>
        <v>0</v>
      </c>
      <c r="U12" s="314">
        <f t="shared" si="1"/>
        <v>0</v>
      </c>
      <c r="V12" s="314">
        <f t="shared" si="1"/>
        <v>0</v>
      </c>
      <c r="W12" s="314">
        <f t="shared" si="1"/>
        <v>0</v>
      </c>
      <c r="X12" s="314">
        <f t="shared" si="1"/>
        <v>0</v>
      </c>
      <c r="Y12" s="314"/>
      <c r="Z12" s="314">
        <f t="shared" si="1"/>
        <v>0</v>
      </c>
      <c r="AA12" s="314">
        <f t="shared" si="1"/>
        <v>0</v>
      </c>
      <c r="AB12" s="314">
        <f t="shared" si="1"/>
        <v>0</v>
      </c>
      <c r="AC12" s="314">
        <f t="shared" si="1"/>
        <v>0</v>
      </c>
      <c r="AD12" s="203"/>
      <c r="AE12" s="203"/>
      <c r="AF12" s="203"/>
      <c r="AG12" s="203"/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</row>
    <row r="13" spans="1:46" ht="15.75" x14ac:dyDescent="0.25">
      <c r="A13" s="408" t="s">
        <v>423</v>
      </c>
      <c r="B13" s="212"/>
      <c r="C13" s="315"/>
      <c r="D13" s="315"/>
      <c r="E13" s="315"/>
      <c r="F13" s="206"/>
      <c r="G13" s="207"/>
      <c r="H13" s="298">
        <f>F13*G13</f>
        <v>0</v>
      </c>
      <c r="I13" s="298"/>
      <c r="J13" s="206">
        <f t="shared" si="0"/>
        <v>0</v>
      </c>
      <c r="K13" s="298"/>
      <c r="L13" s="206">
        <f t="shared" ref="L13:L17" si="2">H13*K13</f>
        <v>0</v>
      </c>
      <c r="M13" s="298"/>
      <c r="N13" s="206">
        <f t="shared" ref="N13:N17" si="3">H13*M13</f>
        <v>0</v>
      </c>
      <c r="O13" s="298">
        <v>0.2</v>
      </c>
      <c r="P13" s="208">
        <f>(H13+J13+L13+N13)*O13</f>
        <v>0</v>
      </c>
      <c r="Q13" s="298">
        <v>0.7</v>
      </c>
      <c r="R13" s="208">
        <f t="shared" ref="R13:R17" si="4">(H13+P13)*Q13</f>
        <v>0</v>
      </c>
      <c r="S13" s="298">
        <v>0.5</v>
      </c>
      <c r="T13" s="208">
        <f>(H13+P13)*S13</f>
        <v>0</v>
      </c>
      <c r="U13" s="208">
        <f t="shared" ref="U13:U17" si="5">H13+J13+L13+N13+R13+T13+P13</f>
        <v>0</v>
      </c>
      <c r="V13" s="208">
        <f>$V$9-U13</f>
        <v>0</v>
      </c>
      <c r="W13" s="208">
        <f t="shared" ref="W13:W17" si="6">U13+V13</f>
        <v>0</v>
      </c>
      <c r="X13" s="208">
        <f t="shared" ref="X13:X17" si="7">W13*12*D13</f>
        <v>0</v>
      </c>
      <c r="Y13" s="207">
        <v>0.1</v>
      </c>
      <c r="Z13" s="208">
        <f t="shared" ref="Z13:Z17" si="8">(U13*12)*Y13*E13</f>
        <v>0</v>
      </c>
      <c r="AA13" s="208">
        <f t="shared" ref="AA13:AA17" si="9">X13+Z13</f>
        <v>0</v>
      </c>
      <c r="AB13" s="208">
        <f t="shared" ref="AB13:AB17" si="10">AA13*30.2%</f>
        <v>0</v>
      </c>
      <c r="AC13" s="208">
        <f t="shared" ref="AC13:AC17" si="11">AA13+AB13</f>
        <v>0</v>
      </c>
    </row>
    <row r="14" spans="1:46" ht="15.75" x14ac:dyDescent="0.25">
      <c r="A14" s="408"/>
      <c r="B14" s="212"/>
      <c r="C14" s="315"/>
      <c r="D14" s="315"/>
      <c r="E14" s="315"/>
      <c r="F14" s="206"/>
      <c r="G14" s="207"/>
      <c r="H14" s="298">
        <f>F14*G14</f>
        <v>0</v>
      </c>
      <c r="I14" s="298"/>
      <c r="J14" s="206">
        <f t="shared" si="0"/>
        <v>0</v>
      </c>
      <c r="K14" s="298"/>
      <c r="L14" s="206">
        <f t="shared" si="2"/>
        <v>0</v>
      </c>
      <c r="M14" s="298"/>
      <c r="N14" s="206">
        <f t="shared" si="3"/>
        <v>0</v>
      </c>
      <c r="O14" s="298">
        <v>0.2</v>
      </c>
      <c r="P14" s="208">
        <f t="shared" ref="P14:P17" si="12">(H14+J14+L14+N14)*O14</f>
        <v>0</v>
      </c>
      <c r="Q14" s="298">
        <v>0.7</v>
      </c>
      <c r="R14" s="208">
        <f t="shared" si="4"/>
        <v>0</v>
      </c>
      <c r="S14" s="298">
        <v>0.5</v>
      </c>
      <c r="T14" s="208">
        <f t="shared" ref="T14:T17" si="13">(H14+P14)*S14</f>
        <v>0</v>
      </c>
      <c r="U14" s="208">
        <f t="shared" si="5"/>
        <v>0</v>
      </c>
      <c r="V14" s="208">
        <f>$V$9-U14</f>
        <v>0</v>
      </c>
      <c r="W14" s="208">
        <f t="shared" si="6"/>
        <v>0</v>
      </c>
      <c r="X14" s="208">
        <f t="shared" si="7"/>
        <v>0</v>
      </c>
      <c r="Y14" s="207">
        <v>0.1</v>
      </c>
      <c r="Z14" s="208">
        <f t="shared" si="8"/>
        <v>0</v>
      </c>
      <c r="AA14" s="208">
        <f t="shared" si="9"/>
        <v>0</v>
      </c>
      <c r="AB14" s="208">
        <f t="shared" si="10"/>
        <v>0</v>
      </c>
      <c r="AC14" s="208">
        <f t="shared" si="11"/>
        <v>0</v>
      </c>
    </row>
    <row r="15" spans="1:46" ht="15.75" x14ac:dyDescent="0.25">
      <c r="A15" s="408"/>
      <c r="B15" s="316"/>
      <c r="C15" s="315"/>
      <c r="D15" s="315"/>
      <c r="E15" s="315"/>
      <c r="F15" s="206"/>
      <c r="G15" s="207"/>
      <c r="H15" s="298">
        <f>F15*G15</f>
        <v>0</v>
      </c>
      <c r="I15" s="298"/>
      <c r="J15" s="206">
        <f t="shared" si="0"/>
        <v>0</v>
      </c>
      <c r="K15" s="298"/>
      <c r="L15" s="206">
        <f t="shared" si="2"/>
        <v>0</v>
      </c>
      <c r="M15" s="298"/>
      <c r="N15" s="206">
        <f t="shared" si="3"/>
        <v>0</v>
      </c>
      <c r="O15" s="298">
        <v>0.2</v>
      </c>
      <c r="P15" s="208">
        <f t="shared" si="12"/>
        <v>0</v>
      </c>
      <c r="Q15" s="298">
        <v>0.7</v>
      </c>
      <c r="R15" s="208">
        <f t="shared" si="4"/>
        <v>0</v>
      </c>
      <c r="S15" s="298">
        <v>0.5</v>
      </c>
      <c r="T15" s="208">
        <f t="shared" si="13"/>
        <v>0</v>
      </c>
      <c r="U15" s="208">
        <f t="shared" si="5"/>
        <v>0</v>
      </c>
      <c r="V15" s="208">
        <f>$V$9-U15</f>
        <v>0</v>
      </c>
      <c r="W15" s="208">
        <f t="shared" si="6"/>
        <v>0</v>
      </c>
      <c r="X15" s="208">
        <f t="shared" si="7"/>
        <v>0</v>
      </c>
      <c r="Y15" s="207">
        <v>0.1</v>
      </c>
      <c r="Z15" s="208">
        <f t="shared" si="8"/>
        <v>0</v>
      </c>
      <c r="AA15" s="208">
        <f t="shared" si="9"/>
        <v>0</v>
      </c>
      <c r="AB15" s="208">
        <f t="shared" si="10"/>
        <v>0</v>
      </c>
      <c r="AC15" s="208">
        <f t="shared" si="11"/>
        <v>0</v>
      </c>
    </row>
    <row r="16" spans="1:46" ht="15.75" x14ac:dyDescent="0.25">
      <c r="A16" s="408"/>
      <c r="B16" s="316"/>
      <c r="C16" s="315"/>
      <c r="D16" s="315"/>
      <c r="E16" s="315"/>
      <c r="F16" s="206"/>
      <c r="G16" s="207"/>
      <c r="H16" s="298">
        <f>F16*G16</f>
        <v>0</v>
      </c>
      <c r="I16" s="298"/>
      <c r="J16" s="206">
        <f>(((F16*G16*12/1780.6)*(365*8))*I16%)/12</f>
        <v>0</v>
      </c>
      <c r="K16" s="298"/>
      <c r="L16" s="206">
        <f t="shared" si="2"/>
        <v>0</v>
      </c>
      <c r="M16" s="298"/>
      <c r="N16" s="206">
        <f t="shared" si="3"/>
        <v>0</v>
      </c>
      <c r="O16" s="298">
        <v>0.2</v>
      </c>
      <c r="P16" s="208">
        <f t="shared" si="12"/>
        <v>0</v>
      </c>
      <c r="Q16" s="298">
        <v>0.7</v>
      </c>
      <c r="R16" s="208">
        <f t="shared" si="4"/>
        <v>0</v>
      </c>
      <c r="S16" s="298">
        <v>0.5</v>
      </c>
      <c r="T16" s="208">
        <f t="shared" si="13"/>
        <v>0</v>
      </c>
      <c r="U16" s="208">
        <f t="shared" si="5"/>
        <v>0</v>
      </c>
      <c r="V16" s="208">
        <f>$V$9-U16</f>
        <v>0</v>
      </c>
      <c r="W16" s="208">
        <f t="shared" si="6"/>
        <v>0</v>
      </c>
      <c r="X16" s="208">
        <f t="shared" si="7"/>
        <v>0</v>
      </c>
      <c r="Y16" s="207">
        <v>0.1</v>
      </c>
      <c r="Z16" s="208">
        <f t="shared" si="8"/>
        <v>0</v>
      </c>
      <c r="AA16" s="208">
        <f t="shared" si="9"/>
        <v>0</v>
      </c>
      <c r="AB16" s="208">
        <f t="shared" si="10"/>
        <v>0</v>
      </c>
      <c r="AC16" s="208">
        <f t="shared" si="11"/>
        <v>0</v>
      </c>
    </row>
    <row r="17" spans="1:33" ht="15.75" x14ac:dyDescent="0.25">
      <c r="A17" s="408"/>
      <c r="B17" s="317"/>
      <c r="C17" s="315"/>
      <c r="D17" s="315"/>
      <c r="E17" s="315"/>
      <c r="F17" s="206"/>
      <c r="G17" s="207"/>
      <c r="H17" s="298">
        <f>F17*G17</f>
        <v>0</v>
      </c>
      <c r="I17" s="298"/>
      <c r="J17" s="206">
        <f>(((F17*G17*12/1780.6)*(365*8))*I17%)/12</f>
        <v>0</v>
      </c>
      <c r="K17" s="206"/>
      <c r="L17" s="206">
        <f t="shared" si="2"/>
        <v>0</v>
      </c>
      <c r="M17" s="206"/>
      <c r="N17" s="206">
        <f t="shared" si="3"/>
        <v>0</v>
      </c>
      <c r="O17" s="298">
        <v>0.2</v>
      </c>
      <c r="P17" s="208">
        <f t="shared" si="12"/>
        <v>0</v>
      </c>
      <c r="Q17" s="298">
        <v>0.7</v>
      </c>
      <c r="R17" s="208">
        <f t="shared" si="4"/>
        <v>0</v>
      </c>
      <c r="S17" s="298">
        <v>0.5</v>
      </c>
      <c r="T17" s="208">
        <f t="shared" si="13"/>
        <v>0</v>
      </c>
      <c r="U17" s="208">
        <f t="shared" si="5"/>
        <v>0</v>
      </c>
      <c r="V17" s="208">
        <f>$V$9-U17</f>
        <v>0</v>
      </c>
      <c r="W17" s="208">
        <f t="shared" si="6"/>
        <v>0</v>
      </c>
      <c r="X17" s="208">
        <f t="shared" si="7"/>
        <v>0</v>
      </c>
      <c r="Y17" s="207">
        <v>0.1</v>
      </c>
      <c r="Z17" s="208">
        <f t="shared" si="8"/>
        <v>0</v>
      </c>
      <c r="AA17" s="208">
        <f t="shared" si="9"/>
        <v>0</v>
      </c>
      <c r="AB17" s="208">
        <f t="shared" si="10"/>
        <v>0</v>
      </c>
      <c r="AC17" s="208">
        <f t="shared" si="11"/>
        <v>0</v>
      </c>
    </row>
    <row r="18" spans="1:33" s="210" customFormat="1" ht="15.75" x14ac:dyDescent="0.25">
      <c r="A18" s="408"/>
      <c r="B18" s="220"/>
      <c r="C18" s="318">
        <f>SUM(C13:C17)</f>
        <v>0</v>
      </c>
      <c r="D18" s="318">
        <f>SUM(D13:D17)</f>
        <v>0</v>
      </c>
      <c r="E18" s="318">
        <f>SUM(E13:E17)</f>
        <v>0</v>
      </c>
      <c r="F18" s="220">
        <f>SUM(F13:F17)</f>
        <v>0</v>
      </c>
      <c r="G18" s="208"/>
      <c r="H18" s="220">
        <f>SUM(H13:H17)</f>
        <v>0</v>
      </c>
      <c r="I18" s="220"/>
      <c r="J18" s="220">
        <f t="shared" ref="J18:AC18" si="14">SUM(J13:J17)</f>
        <v>0</v>
      </c>
      <c r="K18" s="220"/>
      <c r="L18" s="220">
        <f t="shared" si="14"/>
        <v>0</v>
      </c>
      <c r="M18" s="220"/>
      <c r="N18" s="220">
        <f t="shared" si="14"/>
        <v>0</v>
      </c>
      <c r="O18" s="220"/>
      <c r="P18" s="220">
        <f t="shared" si="14"/>
        <v>0</v>
      </c>
      <c r="Q18" s="220"/>
      <c r="R18" s="220">
        <f t="shared" si="14"/>
        <v>0</v>
      </c>
      <c r="S18" s="220"/>
      <c r="T18" s="220">
        <f t="shared" si="14"/>
        <v>0</v>
      </c>
      <c r="U18" s="220">
        <f t="shared" si="14"/>
        <v>0</v>
      </c>
      <c r="V18" s="220">
        <f t="shared" si="14"/>
        <v>0</v>
      </c>
      <c r="W18" s="220">
        <f t="shared" si="14"/>
        <v>0</v>
      </c>
      <c r="X18" s="220">
        <f t="shared" si="14"/>
        <v>0</v>
      </c>
      <c r="Y18" s="220"/>
      <c r="Z18" s="220">
        <f t="shared" si="14"/>
        <v>0</v>
      </c>
      <c r="AA18" s="220">
        <f t="shared" si="14"/>
        <v>0</v>
      </c>
      <c r="AB18" s="220">
        <f t="shared" si="14"/>
        <v>0</v>
      </c>
      <c r="AC18" s="220">
        <f t="shared" si="14"/>
        <v>0</v>
      </c>
      <c r="AD18" s="209"/>
      <c r="AE18" s="209"/>
      <c r="AF18" s="209"/>
      <c r="AG18" s="209"/>
    </row>
    <row r="19" spans="1:33" ht="31.5" hidden="1" x14ac:dyDescent="0.25">
      <c r="A19" s="319" t="s">
        <v>424</v>
      </c>
      <c r="B19" s="320" t="s">
        <v>425</v>
      </c>
      <c r="C19" s="300">
        <v>1</v>
      </c>
      <c r="D19" s="300">
        <v>1</v>
      </c>
      <c r="E19" s="298">
        <v>1</v>
      </c>
      <c r="F19" s="206">
        <v>6050</v>
      </c>
      <c r="G19" s="298">
        <v>1.5</v>
      </c>
      <c r="H19" s="298">
        <f t="shared" ref="H19:H43" si="15">F19*G19*D19</f>
        <v>9075</v>
      </c>
      <c r="I19" s="298"/>
      <c r="J19" s="298">
        <f t="shared" ref="J19:AC19" si="16">H19*I19*F19</f>
        <v>0</v>
      </c>
      <c r="K19" s="298"/>
      <c r="L19" s="298">
        <f t="shared" si="16"/>
        <v>0</v>
      </c>
      <c r="M19" s="298"/>
      <c r="N19" s="298">
        <f t="shared" si="16"/>
        <v>0</v>
      </c>
      <c r="O19" s="298"/>
      <c r="P19" s="298">
        <f t="shared" si="16"/>
        <v>0</v>
      </c>
      <c r="Q19" s="298"/>
      <c r="R19" s="298">
        <f t="shared" si="16"/>
        <v>0</v>
      </c>
      <c r="S19" s="298"/>
      <c r="T19" s="298">
        <f t="shared" si="16"/>
        <v>0</v>
      </c>
      <c r="U19" s="298">
        <f t="shared" si="16"/>
        <v>0</v>
      </c>
      <c r="V19" s="298">
        <f t="shared" si="16"/>
        <v>0</v>
      </c>
      <c r="W19" s="298">
        <f t="shared" si="16"/>
        <v>0</v>
      </c>
      <c r="X19" s="298">
        <f t="shared" si="16"/>
        <v>0</v>
      </c>
      <c r="Y19" s="298"/>
      <c r="Z19" s="298">
        <f t="shared" si="16"/>
        <v>0</v>
      </c>
      <c r="AA19" s="298">
        <f t="shared" si="16"/>
        <v>0</v>
      </c>
      <c r="AB19" s="298">
        <f t="shared" si="16"/>
        <v>0</v>
      </c>
      <c r="AC19" s="298">
        <f t="shared" si="16"/>
        <v>0</v>
      </c>
    </row>
    <row r="20" spans="1:33" ht="15.75" hidden="1" x14ac:dyDescent="0.25">
      <c r="A20" s="408" t="s">
        <v>426</v>
      </c>
      <c r="B20" s="321" t="s">
        <v>427</v>
      </c>
      <c r="C20" s="300">
        <v>1</v>
      </c>
      <c r="D20" s="300">
        <v>1</v>
      </c>
      <c r="E20" s="211">
        <v>2</v>
      </c>
      <c r="F20" s="206">
        <v>6050</v>
      </c>
      <c r="G20" s="298">
        <v>1.5</v>
      </c>
      <c r="H20" s="298">
        <f t="shared" si="15"/>
        <v>9075</v>
      </c>
      <c r="I20" s="298"/>
      <c r="J20" s="298">
        <f t="shared" ref="J20:AC20" si="17">H20*I20*F20</f>
        <v>0</v>
      </c>
      <c r="K20" s="298"/>
      <c r="L20" s="298">
        <f t="shared" si="17"/>
        <v>0</v>
      </c>
      <c r="M20" s="298"/>
      <c r="N20" s="298">
        <f t="shared" si="17"/>
        <v>0</v>
      </c>
      <c r="O20" s="298"/>
      <c r="P20" s="298">
        <f t="shared" si="17"/>
        <v>0</v>
      </c>
      <c r="Q20" s="298"/>
      <c r="R20" s="298">
        <f t="shared" si="17"/>
        <v>0</v>
      </c>
      <c r="S20" s="298"/>
      <c r="T20" s="298">
        <f t="shared" si="17"/>
        <v>0</v>
      </c>
      <c r="U20" s="298">
        <f t="shared" si="17"/>
        <v>0</v>
      </c>
      <c r="V20" s="298">
        <f t="shared" si="17"/>
        <v>0</v>
      </c>
      <c r="W20" s="298">
        <f t="shared" si="17"/>
        <v>0</v>
      </c>
      <c r="X20" s="298">
        <f t="shared" si="17"/>
        <v>0</v>
      </c>
      <c r="Y20" s="298"/>
      <c r="Z20" s="298">
        <f t="shared" si="17"/>
        <v>0</v>
      </c>
      <c r="AA20" s="298">
        <f t="shared" si="17"/>
        <v>0</v>
      </c>
      <c r="AB20" s="298">
        <f t="shared" si="17"/>
        <v>0</v>
      </c>
      <c r="AC20" s="298">
        <f t="shared" si="17"/>
        <v>0</v>
      </c>
    </row>
    <row r="21" spans="1:33" ht="78.75" hidden="1" x14ac:dyDescent="0.25">
      <c r="A21" s="408"/>
      <c r="B21" s="320" t="s">
        <v>428</v>
      </c>
      <c r="C21" s="300">
        <v>1</v>
      </c>
      <c r="D21" s="300">
        <v>1</v>
      </c>
      <c r="E21" s="298">
        <v>1</v>
      </c>
      <c r="F21" s="206">
        <v>6050</v>
      </c>
      <c r="G21" s="298">
        <v>1.5</v>
      </c>
      <c r="H21" s="298">
        <f t="shared" si="15"/>
        <v>9075</v>
      </c>
      <c r="I21" s="298"/>
      <c r="J21" s="298">
        <f t="shared" ref="J21:AC21" si="18">H21*I21*F21</f>
        <v>0</v>
      </c>
      <c r="K21" s="298"/>
      <c r="L21" s="298">
        <f t="shared" si="18"/>
        <v>0</v>
      </c>
      <c r="M21" s="298"/>
      <c r="N21" s="298">
        <f t="shared" si="18"/>
        <v>0</v>
      </c>
      <c r="O21" s="298"/>
      <c r="P21" s="298">
        <f t="shared" si="18"/>
        <v>0</v>
      </c>
      <c r="Q21" s="298"/>
      <c r="R21" s="298">
        <f t="shared" si="18"/>
        <v>0</v>
      </c>
      <c r="S21" s="298"/>
      <c r="T21" s="298">
        <f t="shared" si="18"/>
        <v>0</v>
      </c>
      <c r="U21" s="298">
        <f t="shared" si="18"/>
        <v>0</v>
      </c>
      <c r="V21" s="298">
        <f t="shared" si="18"/>
        <v>0</v>
      </c>
      <c r="W21" s="298">
        <f t="shared" si="18"/>
        <v>0</v>
      </c>
      <c r="X21" s="298">
        <f t="shared" si="18"/>
        <v>0</v>
      </c>
      <c r="Y21" s="298"/>
      <c r="Z21" s="298">
        <f t="shared" si="18"/>
        <v>0</v>
      </c>
      <c r="AA21" s="298">
        <f t="shared" si="18"/>
        <v>0</v>
      </c>
      <c r="AB21" s="298">
        <f t="shared" si="18"/>
        <v>0</v>
      </c>
      <c r="AC21" s="298">
        <f t="shared" si="18"/>
        <v>0</v>
      </c>
    </row>
    <row r="22" spans="1:33" ht="78.75" hidden="1" x14ac:dyDescent="0.25">
      <c r="A22" s="408"/>
      <c r="B22" s="321" t="s">
        <v>429</v>
      </c>
      <c r="C22" s="293">
        <v>1</v>
      </c>
      <c r="D22" s="293">
        <v>1</v>
      </c>
      <c r="E22" s="298">
        <v>1</v>
      </c>
      <c r="F22" s="206">
        <v>6050</v>
      </c>
      <c r="G22" s="298">
        <v>1.5</v>
      </c>
      <c r="H22" s="298">
        <f t="shared" si="15"/>
        <v>9075</v>
      </c>
      <c r="I22" s="298"/>
      <c r="J22" s="298">
        <f t="shared" ref="J22:AC22" si="19">H22*I22*F22</f>
        <v>0</v>
      </c>
      <c r="K22" s="298"/>
      <c r="L22" s="298">
        <f t="shared" si="19"/>
        <v>0</v>
      </c>
      <c r="M22" s="298"/>
      <c r="N22" s="298">
        <f t="shared" si="19"/>
        <v>0</v>
      </c>
      <c r="O22" s="298"/>
      <c r="P22" s="298">
        <f t="shared" si="19"/>
        <v>0</v>
      </c>
      <c r="Q22" s="298"/>
      <c r="R22" s="298">
        <f t="shared" si="19"/>
        <v>0</v>
      </c>
      <c r="S22" s="298"/>
      <c r="T22" s="298">
        <f t="shared" si="19"/>
        <v>0</v>
      </c>
      <c r="U22" s="298">
        <f t="shared" si="19"/>
        <v>0</v>
      </c>
      <c r="V22" s="298">
        <f t="shared" si="19"/>
        <v>0</v>
      </c>
      <c r="W22" s="298">
        <f t="shared" si="19"/>
        <v>0</v>
      </c>
      <c r="X22" s="298">
        <f t="shared" si="19"/>
        <v>0</v>
      </c>
      <c r="Y22" s="298"/>
      <c r="Z22" s="298">
        <f t="shared" si="19"/>
        <v>0</v>
      </c>
      <c r="AA22" s="298">
        <f t="shared" si="19"/>
        <v>0</v>
      </c>
      <c r="AB22" s="298">
        <f t="shared" si="19"/>
        <v>0</v>
      </c>
      <c r="AC22" s="298">
        <f t="shared" si="19"/>
        <v>0</v>
      </c>
    </row>
    <row r="23" spans="1:33" ht="31.5" hidden="1" x14ac:dyDescent="0.25">
      <c r="A23" s="322" t="s">
        <v>430</v>
      </c>
      <c r="B23" s="323" t="s">
        <v>431</v>
      </c>
      <c r="C23" s="300">
        <v>1</v>
      </c>
      <c r="D23" s="300">
        <v>1</v>
      </c>
      <c r="E23" s="298">
        <v>1</v>
      </c>
      <c r="F23" s="206">
        <v>6050</v>
      </c>
      <c r="G23" s="298">
        <v>1.5</v>
      </c>
      <c r="H23" s="298">
        <f t="shared" si="15"/>
        <v>9075</v>
      </c>
      <c r="I23" s="298"/>
      <c r="J23" s="298">
        <f t="shared" ref="J23:AC23" si="20">H23*I23*F23</f>
        <v>0</v>
      </c>
      <c r="K23" s="298"/>
      <c r="L23" s="298">
        <f t="shared" si="20"/>
        <v>0</v>
      </c>
      <c r="M23" s="298"/>
      <c r="N23" s="298">
        <f t="shared" si="20"/>
        <v>0</v>
      </c>
      <c r="O23" s="298"/>
      <c r="P23" s="298">
        <f t="shared" si="20"/>
        <v>0</v>
      </c>
      <c r="Q23" s="298"/>
      <c r="R23" s="298">
        <f t="shared" si="20"/>
        <v>0</v>
      </c>
      <c r="S23" s="298"/>
      <c r="T23" s="298">
        <f t="shared" si="20"/>
        <v>0</v>
      </c>
      <c r="U23" s="298">
        <f t="shared" si="20"/>
        <v>0</v>
      </c>
      <c r="V23" s="298">
        <f t="shared" si="20"/>
        <v>0</v>
      </c>
      <c r="W23" s="298">
        <f t="shared" si="20"/>
        <v>0</v>
      </c>
      <c r="X23" s="298">
        <f t="shared" si="20"/>
        <v>0</v>
      </c>
      <c r="Y23" s="298"/>
      <c r="Z23" s="298">
        <f t="shared" si="20"/>
        <v>0</v>
      </c>
      <c r="AA23" s="298">
        <f t="shared" si="20"/>
        <v>0</v>
      </c>
      <c r="AB23" s="298">
        <f t="shared" si="20"/>
        <v>0</v>
      </c>
      <c r="AC23" s="298">
        <f t="shared" si="20"/>
        <v>0</v>
      </c>
    </row>
    <row r="24" spans="1:33" ht="15.75" hidden="1" x14ac:dyDescent="0.25">
      <c r="A24" s="408" t="s">
        <v>432</v>
      </c>
      <c r="B24" s="321" t="s">
        <v>433</v>
      </c>
      <c r="C24" s="293">
        <v>22</v>
      </c>
      <c r="D24" s="293">
        <v>22</v>
      </c>
      <c r="E24" s="211">
        <v>24</v>
      </c>
      <c r="F24" s="206">
        <v>6050</v>
      </c>
      <c r="G24" s="298">
        <v>1.5</v>
      </c>
      <c r="H24" s="298">
        <f t="shared" si="15"/>
        <v>199650</v>
      </c>
      <c r="I24" s="298"/>
      <c r="J24" s="298">
        <f t="shared" ref="J24:AC24" si="21">H24*I24*F24</f>
        <v>0</v>
      </c>
      <c r="K24" s="298"/>
      <c r="L24" s="298">
        <f t="shared" si="21"/>
        <v>0</v>
      </c>
      <c r="M24" s="298"/>
      <c r="N24" s="298">
        <f t="shared" si="21"/>
        <v>0</v>
      </c>
      <c r="O24" s="298"/>
      <c r="P24" s="298">
        <f t="shared" si="21"/>
        <v>0</v>
      </c>
      <c r="Q24" s="298"/>
      <c r="R24" s="298">
        <f t="shared" si="21"/>
        <v>0</v>
      </c>
      <c r="S24" s="298"/>
      <c r="T24" s="298">
        <f t="shared" si="21"/>
        <v>0</v>
      </c>
      <c r="U24" s="298">
        <f t="shared" si="21"/>
        <v>0</v>
      </c>
      <c r="V24" s="298">
        <f t="shared" si="21"/>
        <v>0</v>
      </c>
      <c r="W24" s="298">
        <f t="shared" si="21"/>
        <v>0</v>
      </c>
      <c r="X24" s="298">
        <f t="shared" si="21"/>
        <v>0</v>
      </c>
      <c r="Y24" s="298"/>
      <c r="Z24" s="298">
        <f t="shared" si="21"/>
        <v>0</v>
      </c>
      <c r="AA24" s="298">
        <f t="shared" si="21"/>
        <v>0</v>
      </c>
      <c r="AB24" s="298">
        <f t="shared" si="21"/>
        <v>0</v>
      </c>
      <c r="AC24" s="298">
        <f t="shared" si="21"/>
        <v>0</v>
      </c>
    </row>
    <row r="25" spans="1:33" ht="31.5" hidden="1" x14ac:dyDescent="0.25">
      <c r="A25" s="408"/>
      <c r="B25" s="212" t="s">
        <v>434</v>
      </c>
      <c r="C25" s="324">
        <v>1</v>
      </c>
      <c r="D25" s="324">
        <v>1</v>
      </c>
      <c r="E25" s="298">
        <v>1</v>
      </c>
      <c r="F25" s="206">
        <v>6050</v>
      </c>
      <c r="G25" s="298">
        <v>1.5</v>
      </c>
      <c r="H25" s="298">
        <f t="shared" si="15"/>
        <v>9075</v>
      </c>
      <c r="I25" s="298"/>
      <c r="J25" s="298">
        <f t="shared" ref="J25:AC25" si="22">H25*I25*F25</f>
        <v>0</v>
      </c>
      <c r="K25" s="298"/>
      <c r="L25" s="298">
        <f t="shared" si="22"/>
        <v>0</v>
      </c>
      <c r="M25" s="298"/>
      <c r="N25" s="298">
        <f t="shared" si="22"/>
        <v>0</v>
      </c>
      <c r="O25" s="298"/>
      <c r="P25" s="298">
        <f t="shared" si="22"/>
        <v>0</v>
      </c>
      <c r="Q25" s="298"/>
      <c r="R25" s="298">
        <f t="shared" si="22"/>
        <v>0</v>
      </c>
      <c r="S25" s="298"/>
      <c r="T25" s="298">
        <f t="shared" si="22"/>
        <v>0</v>
      </c>
      <c r="U25" s="298">
        <f t="shared" si="22"/>
        <v>0</v>
      </c>
      <c r="V25" s="298">
        <f t="shared" si="22"/>
        <v>0</v>
      </c>
      <c r="W25" s="298">
        <f t="shared" si="22"/>
        <v>0</v>
      </c>
      <c r="X25" s="298">
        <f t="shared" si="22"/>
        <v>0</v>
      </c>
      <c r="Y25" s="298"/>
      <c r="Z25" s="298">
        <f t="shared" si="22"/>
        <v>0</v>
      </c>
      <c r="AA25" s="298">
        <f t="shared" si="22"/>
        <v>0</v>
      </c>
      <c r="AB25" s="298">
        <f t="shared" si="22"/>
        <v>0</v>
      </c>
      <c r="AC25" s="298">
        <f t="shared" si="22"/>
        <v>0</v>
      </c>
    </row>
    <row r="26" spans="1:33" ht="47.25" hidden="1" x14ac:dyDescent="0.25">
      <c r="A26" s="408"/>
      <c r="B26" s="320" t="s">
        <v>435</v>
      </c>
      <c r="C26" s="324">
        <v>2</v>
      </c>
      <c r="D26" s="324">
        <v>2</v>
      </c>
      <c r="E26" s="298">
        <v>2</v>
      </c>
      <c r="F26" s="206">
        <v>6050</v>
      </c>
      <c r="G26" s="298">
        <v>1.5</v>
      </c>
      <c r="H26" s="298">
        <f t="shared" si="15"/>
        <v>18150</v>
      </c>
      <c r="I26" s="298"/>
      <c r="J26" s="298">
        <f t="shared" ref="J26:AC26" si="23">H26*I26*F26</f>
        <v>0</v>
      </c>
      <c r="K26" s="298"/>
      <c r="L26" s="298">
        <f t="shared" si="23"/>
        <v>0</v>
      </c>
      <c r="M26" s="298"/>
      <c r="N26" s="298">
        <f t="shared" si="23"/>
        <v>0</v>
      </c>
      <c r="O26" s="298"/>
      <c r="P26" s="298">
        <f t="shared" si="23"/>
        <v>0</v>
      </c>
      <c r="Q26" s="298"/>
      <c r="R26" s="298">
        <f t="shared" si="23"/>
        <v>0</v>
      </c>
      <c r="S26" s="298"/>
      <c r="T26" s="298">
        <f t="shared" si="23"/>
        <v>0</v>
      </c>
      <c r="U26" s="298">
        <f t="shared" si="23"/>
        <v>0</v>
      </c>
      <c r="V26" s="298">
        <f t="shared" si="23"/>
        <v>0</v>
      </c>
      <c r="W26" s="298">
        <f t="shared" si="23"/>
        <v>0</v>
      </c>
      <c r="X26" s="298">
        <f t="shared" si="23"/>
        <v>0</v>
      </c>
      <c r="Y26" s="298"/>
      <c r="Z26" s="298">
        <f t="shared" si="23"/>
        <v>0</v>
      </c>
      <c r="AA26" s="298">
        <f t="shared" si="23"/>
        <v>0</v>
      </c>
      <c r="AB26" s="298">
        <f t="shared" si="23"/>
        <v>0</v>
      </c>
      <c r="AC26" s="298">
        <f t="shared" si="23"/>
        <v>0</v>
      </c>
    </row>
    <row r="27" spans="1:33" ht="15.75" hidden="1" x14ac:dyDescent="0.25">
      <c r="A27" s="408"/>
      <c r="B27" s="320" t="s">
        <v>436</v>
      </c>
      <c r="C27" s="324">
        <v>1</v>
      </c>
      <c r="D27" s="324">
        <v>1</v>
      </c>
      <c r="E27" s="298">
        <v>1</v>
      </c>
      <c r="F27" s="206">
        <v>6050</v>
      </c>
      <c r="G27" s="298">
        <v>1.5</v>
      </c>
      <c r="H27" s="298">
        <f t="shared" si="15"/>
        <v>9075</v>
      </c>
      <c r="I27" s="298"/>
      <c r="J27" s="298">
        <f t="shared" ref="J27:AC27" si="24">H27*I27*F27</f>
        <v>0</v>
      </c>
      <c r="K27" s="298"/>
      <c r="L27" s="298">
        <f t="shared" si="24"/>
        <v>0</v>
      </c>
      <c r="M27" s="298"/>
      <c r="N27" s="298">
        <f t="shared" si="24"/>
        <v>0</v>
      </c>
      <c r="O27" s="298"/>
      <c r="P27" s="298">
        <f t="shared" si="24"/>
        <v>0</v>
      </c>
      <c r="Q27" s="298"/>
      <c r="R27" s="298">
        <f t="shared" si="24"/>
        <v>0</v>
      </c>
      <c r="S27" s="298"/>
      <c r="T27" s="298">
        <f t="shared" si="24"/>
        <v>0</v>
      </c>
      <c r="U27" s="298">
        <f t="shared" si="24"/>
        <v>0</v>
      </c>
      <c r="V27" s="298">
        <f t="shared" si="24"/>
        <v>0</v>
      </c>
      <c r="W27" s="298">
        <f t="shared" si="24"/>
        <v>0</v>
      </c>
      <c r="X27" s="298">
        <f t="shared" si="24"/>
        <v>0</v>
      </c>
      <c r="Y27" s="298"/>
      <c r="Z27" s="298">
        <f t="shared" si="24"/>
        <v>0</v>
      </c>
      <c r="AA27" s="298">
        <f t="shared" si="24"/>
        <v>0</v>
      </c>
      <c r="AB27" s="298">
        <f t="shared" si="24"/>
        <v>0</v>
      </c>
      <c r="AC27" s="298">
        <f t="shared" si="24"/>
        <v>0</v>
      </c>
    </row>
    <row r="28" spans="1:33" ht="31.5" hidden="1" x14ac:dyDescent="0.25">
      <c r="A28" s="408"/>
      <c r="B28" s="320" t="s">
        <v>437</v>
      </c>
      <c r="C28" s="324">
        <v>2</v>
      </c>
      <c r="D28" s="324">
        <v>2</v>
      </c>
      <c r="E28" s="298">
        <v>2</v>
      </c>
      <c r="F28" s="206">
        <v>6050</v>
      </c>
      <c r="G28" s="298">
        <v>1.5</v>
      </c>
      <c r="H28" s="298">
        <f t="shared" si="15"/>
        <v>18150</v>
      </c>
      <c r="I28" s="298"/>
      <c r="J28" s="298">
        <f t="shared" ref="J28:AC28" si="25">H28*I28*F28</f>
        <v>0</v>
      </c>
      <c r="K28" s="298"/>
      <c r="L28" s="298">
        <f t="shared" si="25"/>
        <v>0</v>
      </c>
      <c r="M28" s="298"/>
      <c r="N28" s="298">
        <f t="shared" si="25"/>
        <v>0</v>
      </c>
      <c r="O28" s="298"/>
      <c r="P28" s="298">
        <f t="shared" si="25"/>
        <v>0</v>
      </c>
      <c r="Q28" s="298"/>
      <c r="R28" s="298">
        <f t="shared" si="25"/>
        <v>0</v>
      </c>
      <c r="S28" s="298"/>
      <c r="T28" s="298">
        <f t="shared" si="25"/>
        <v>0</v>
      </c>
      <c r="U28" s="298">
        <f t="shared" si="25"/>
        <v>0</v>
      </c>
      <c r="V28" s="298">
        <f t="shared" si="25"/>
        <v>0</v>
      </c>
      <c r="W28" s="298">
        <f t="shared" si="25"/>
        <v>0</v>
      </c>
      <c r="X28" s="298">
        <f t="shared" si="25"/>
        <v>0</v>
      </c>
      <c r="Y28" s="298"/>
      <c r="Z28" s="298">
        <f t="shared" si="25"/>
        <v>0</v>
      </c>
      <c r="AA28" s="298">
        <f t="shared" si="25"/>
        <v>0</v>
      </c>
      <c r="AB28" s="298">
        <f t="shared" si="25"/>
        <v>0</v>
      </c>
      <c r="AC28" s="298">
        <f t="shared" si="25"/>
        <v>0</v>
      </c>
    </row>
    <row r="29" spans="1:33" ht="31.5" hidden="1" x14ac:dyDescent="0.25">
      <c r="A29" s="408"/>
      <c r="B29" s="320" t="s">
        <v>438</v>
      </c>
      <c r="C29" s="324">
        <v>1</v>
      </c>
      <c r="D29" s="324">
        <v>1</v>
      </c>
      <c r="E29" s="298">
        <v>1</v>
      </c>
      <c r="F29" s="206">
        <v>6050</v>
      </c>
      <c r="G29" s="298">
        <v>1.5</v>
      </c>
      <c r="H29" s="298">
        <f t="shared" si="15"/>
        <v>9075</v>
      </c>
      <c r="I29" s="298"/>
      <c r="J29" s="298">
        <f t="shared" ref="J29:AC29" si="26">H29*I29*F29</f>
        <v>0</v>
      </c>
      <c r="K29" s="298"/>
      <c r="L29" s="298">
        <f t="shared" si="26"/>
        <v>0</v>
      </c>
      <c r="M29" s="298"/>
      <c r="N29" s="298">
        <f t="shared" si="26"/>
        <v>0</v>
      </c>
      <c r="O29" s="298"/>
      <c r="P29" s="298">
        <f t="shared" si="26"/>
        <v>0</v>
      </c>
      <c r="Q29" s="298"/>
      <c r="R29" s="298">
        <f t="shared" si="26"/>
        <v>0</v>
      </c>
      <c r="S29" s="298"/>
      <c r="T29" s="298">
        <f t="shared" si="26"/>
        <v>0</v>
      </c>
      <c r="U29" s="298">
        <f t="shared" si="26"/>
        <v>0</v>
      </c>
      <c r="V29" s="298">
        <f t="shared" si="26"/>
        <v>0</v>
      </c>
      <c r="W29" s="298">
        <f t="shared" si="26"/>
        <v>0</v>
      </c>
      <c r="X29" s="298">
        <f t="shared" si="26"/>
        <v>0</v>
      </c>
      <c r="Y29" s="298"/>
      <c r="Z29" s="298">
        <f t="shared" si="26"/>
        <v>0</v>
      </c>
      <c r="AA29" s="298">
        <f t="shared" si="26"/>
        <v>0</v>
      </c>
      <c r="AB29" s="298">
        <f t="shared" si="26"/>
        <v>0</v>
      </c>
      <c r="AC29" s="298">
        <f t="shared" si="26"/>
        <v>0</v>
      </c>
    </row>
    <row r="30" spans="1:33" ht="47.25" hidden="1" x14ac:dyDescent="0.25">
      <c r="A30" s="408"/>
      <c r="B30" s="320" t="s">
        <v>439</v>
      </c>
      <c r="C30" s="324">
        <v>2</v>
      </c>
      <c r="D30" s="324">
        <v>2</v>
      </c>
      <c r="E30" s="298">
        <v>2</v>
      </c>
      <c r="F30" s="206">
        <v>6050</v>
      </c>
      <c r="G30" s="298">
        <v>1.5</v>
      </c>
      <c r="H30" s="298">
        <f t="shared" si="15"/>
        <v>18150</v>
      </c>
      <c r="I30" s="298"/>
      <c r="J30" s="298">
        <f t="shared" ref="J30:AC30" si="27">H30*I30*F30</f>
        <v>0</v>
      </c>
      <c r="K30" s="298"/>
      <c r="L30" s="298">
        <f t="shared" si="27"/>
        <v>0</v>
      </c>
      <c r="M30" s="298"/>
      <c r="N30" s="298">
        <f t="shared" si="27"/>
        <v>0</v>
      </c>
      <c r="O30" s="298"/>
      <c r="P30" s="298">
        <f t="shared" si="27"/>
        <v>0</v>
      </c>
      <c r="Q30" s="298"/>
      <c r="R30" s="298">
        <f t="shared" si="27"/>
        <v>0</v>
      </c>
      <c r="S30" s="298"/>
      <c r="T30" s="298">
        <f t="shared" si="27"/>
        <v>0</v>
      </c>
      <c r="U30" s="298">
        <f t="shared" si="27"/>
        <v>0</v>
      </c>
      <c r="V30" s="298">
        <f t="shared" si="27"/>
        <v>0</v>
      </c>
      <c r="W30" s="298">
        <f t="shared" si="27"/>
        <v>0</v>
      </c>
      <c r="X30" s="298">
        <f t="shared" si="27"/>
        <v>0</v>
      </c>
      <c r="Y30" s="298"/>
      <c r="Z30" s="298">
        <f t="shared" si="27"/>
        <v>0</v>
      </c>
      <c r="AA30" s="298">
        <f t="shared" si="27"/>
        <v>0</v>
      </c>
      <c r="AB30" s="298">
        <f t="shared" si="27"/>
        <v>0</v>
      </c>
      <c r="AC30" s="298">
        <f t="shared" si="27"/>
        <v>0</v>
      </c>
    </row>
    <row r="31" spans="1:33" ht="15.75" hidden="1" x14ac:dyDescent="0.25">
      <c r="A31" s="408"/>
      <c r="B31" s="323" t="s">
        <v>440</v>
      </c>
      <c r="C31" s="324">
        <v>1</v>
      </c>
      <c r="D31" s="324">
        <v>1</v>
      </c>
      <c r="E31" s="298">
        <v>1</v>
      </c>
      <c r="F31" s="206">
        <v>6050</v>
      </c>
      <c r="G31" s="298">
        <v>1.5</v>
      </c>
      <c r="H31" s="298">
        <f t="shared" si="15"/>
        <v>9075</v>
      </c>
      <c r="I31" s="298"/>
      <c r="J31" s="298">
        <f t="shared" ref="J31:AC31" si="28">H31*I31*F31</f>
        <v>0</v>
      </c>
      <c r="K31" s="298"/>
      <c r="L31" s="298">
        <f t="shared" si="28"/>
        <v>0</v>
      </c>
      <c r="M31" s="298"/>
      <c r="N31" s="298">
        <f t="shared" si="28"/>
        <v>0</v>
      </c>
      <c r="O31" s="298"/>
      <c r="P31" s="298">
        <f t="shared" si="28"/>
        <v>0</v>
      </c>
      <c r="Q31" s="298"/>
      <c r="R31" s="298">
        <f t="shared" si="28"/>
        <v>0</v>
      </c>
      <c r="S31" s="298"/>
      <c r="T31" s="298">
        <f t="shared" si="28"/>
        <v>0</v>
      </c>
      <c r="U31" s="298">
        <f t="shared" si="28"/>
        <v>0</v>
      </c>
      <c r="V31" s="298">
        <f t="shared" si="28"/>
        <v>0</v>
      </c>
      <c r="W31" s="298">
        <f t="shared" si="28"/>
        <v>0</v>
      </c>
      <c r="X31" s="298">
        <f t="shared" si="28"/>
        <v>0</v>
      </c>
      <c r="Y31" s="298"/>
      <c r="Z31" s="298">
        <f t="shared" si="28"/>
        <v>0</v>
      </c>
      <c r="AA31" s="298">
        <f t="shared" si="28"/>
        <v>0</v>
      </c>
      <c r="AB31" s="298">
        <f t="shared" si="28"/>
        <v>0</v>
      </c>
      <c r="AC31" s="298">
        <f t="shared" si="28"/>
        <v>0</v>
      </c>
    </row>
    <row r="32" spans="1:33" ht="31.5" hidden="1" x14ac:dyDescent="0.25">
      <c r="A32" s="408" t="s">
        <v>441</v>
      </c>
      <c r="B32" s="323" t="s">
        <v>442</v>
      </c>
      <c r="C32" s="324">
        <v>1</v>
      </c>
      <c r="D32" s="324">
        <v>1</v>
      </c>
      <c r="E32" s="211">
        <v>2</v>
      </c>
      <c r="F32" s="206">
        <v>6050</v>
      </c>
      <c r="G32" s="298">
        <v>1.5</v>
      </c>
      <c r="H32" s="298">
        <f t="shared" si="15"/>
        <v>9075</v>
      </c>
      <c r="I32" s="298"/>
      <c r="J32" s="298">
        <f t="shared" ref="J32:AC32" si="29">H32*I32*F32</f>
        <v>0</v>
      </c>
      <c r="K32" s="298"/>
      <c r="L32" s="298">
        <f t="shared" si="29"/>
        <v>0</v>
      </c>
      <c r="M32" s="298"/>
      <c r="N32" s="298">
        <f t="shared" si="29"/>
        <v>0</v>
      </c>
      <c r="O32" s="298"/>
      <c r="P32" s="298">
        <f t="shared" si="29"/>
        <v>0</v>
      </c>
      <c r="Q32" s="298"/>
      <c r="R32" s="298">
        <f t="shared" si="29"/>
        <v>0</v>
      </c>
      <c r="S32" s="298"/>
      <c r="T32" s="298">
        <f t="shared" si="29"/>
        <v>0</v>
      </c>
      <c r="U32" s="298">
        <f t="shared" si="29"/>
        <v>0</v>
      </c>
      <c r="V32" s="298">
        <f t="shared" si="29"/>
        <v>0</v>
      </c>
      <c r="W32" s="298">
        <f t="shared" si="29"/>
        <v>0</v>
      </c>
      <c r="X32" s="298">
        <f t="shared" si="29"/>
        <v>0</v>
      </c>
      <c r="Y32" s="298"/>
      <c r="Z32" s="298">
        <f t="shared" si="29"/>
        <v>0</v>
      </c>
      <c r="AA32" s="298">
        <f t="shared" si="29"/>
        <v>0</v>
      </c>
      <c r="AB32" s="298">
        <f t="shared" si="29"/>
        <v>0</v>
      </c>
      <c r="AC32" s="298">
        <f t="shared" si="29"/>
        <v>0</v>
      </c>
    </row>
    <row r="33" spans="1:33" ht="15.75" hidden="1" x14ac:dyDescent="0.25">
      <c r="A33" s="408"/>
      <c r="B33" s="320" t="s">
        <v>443</v>
      </c>
      <c r="C33" s="324">
        <v>0.5</v>
      </c>
      <c r="D33" s="324">
        <v>0.5</v>
      </c>
      <c r="E33" s="211">
        <v>1</v>
      </c>
      <c r="F33" s="206">
        <v>6050</v>
      </c>
      <c r="G33" s="298">
        <v>1.5</v>
      </c>
      <c r="H33" s="298">
        <f t="shared" si="15"/>
        <v>4537.5</v>
      </c>
      <c r="I33" s="298"/>
      <c r="J33" s="298">
        <f t="shared" ref="J33:AC33" si="30">H33*I33*F33</f>
        <v>0</v>
      </c>
      <c r="K33" s="298"/>
      <c r="L33" s="298">
        <f t="shared" si="30"/>
        <v>0</v>
      </c>
      <c r="M33" s="298"/>
      <c r="N33" s="298">
        <f t="shared" si="30"/>
        <v>0</v>
      </c>
      <c r="O33" s="298"/>
      <c r="P33" s="298">
        <f t="shared" si="30"/>
        <v>0</v>
      </c>
      <c r="Q33" s="298"/>
      <c r="R33" s="298">
        <f t="shared" si="30"/>
        <v>0</v>
      </c>
      <c r="S33" s="298"/>
      <c r="T33" s="298">
        <f t="shared" si="30"/>
        <v>0</v>
      </c>
      <c r="U33" s="298">
        <f t="shared" si="30"/>
        <v>0</v>
      </c>
      <c r="V33" s="298">
        <f t="shared" si="30"/>
        <v>0</v>
      </c>
      <c r="W33" s="298">
        <f t="shared" si="30"/>
        <v>0</v>
      </c>
      <c r="X33" s="298">
        <f t="shared" si="30"/>
        <v>0</v>
      </c>
      <c r="Y33" s="298"/>
      <c r="Z33" s="298">
        <f t="shared" si="30"/>
        <v>0</v>
      </c>
      <c r="AA33" s="298">
        <f t="shared" si="30"/>
        <v>0</v>
      </c>
      <c r="AB33" s="298">
        <f t="shared" si="30"/>
        <v>0</v>
      </c>
      <c r="AC33" s="298">
        <f t="shared" si="30"/>
        <v>0</v>
      </c>
    </row>
    <row r="34" spans="1:33" ht="15.75" hidden="1" x14ac:dyDescent="0.25">
      <c r="A34" s="408"/>
      <c r="B34" s="320" t="s">
        <v>444</v>
      </c>
      <c r="C34" s="325">
        <v>1</v>
      </c>
      <c r="D34" s="324">
        <v>1</v>
      </c>
      <c r="E34" s="298">
        <v>1</v>
      </c>
      <c r="F34" s="206">
        <v>6050</v>
      </c>
      <c r="G34" s="298">
        <v>1.5</v>
      </c>
      <c r="H34" s="298">
        <f t="shared" si="15"/>
        <v>9075</v>
      </c>
      <c r="I34" s="298"/>
      <c r="J34" s="298">
        <f t="shared" ref="J34:AC34" si="31">H34*I34*F34</f>
        <v>0</v>
      </c>
      <c r="K34" s="298"/>
      <c r="L34" s="298">
        <f t="shared" si="31"/>
        <v>0</v>
      </c>
      <c r="M34" s="298"/>
      <c r="N34" s="298">
        <f t="shared" si="31"/>
        <v>0</v>
      </c>
      <c r="O34" s="298"/>
      <c r="P34" s="298">
        <f t="shared" si="31"/>
        <v>0</v>
      </c>
      <c r="Q34" s="298"/>
      <c r="R34" s="298">
        <f t="shared" si="31"/>
        <v>0</v>
      </c>
      <c r="S34" s="298"/>
      <c r="T34" s="298">
        <f t="shared" si="31"/>
        <v>0</v>
      </c>
      <c r="U34" s="298">
        <f t="shared" si="31"/>
        <v>0</v>
      </c>
      <c r="V34" s="298">
        <f t="shared" si="31"/>
        <v>0</v>
      </c>
      <c r="W34" s="298">
        <f t="shared" si="31"/>
        <v>0</v>
      </c>
      <c r="X34" s="298">
        <f t="shared" si="31"/>
        <v>0</v>
      </c>
      <c r="Y34" s="298"/>
      <c r="Z34" s="298">
        <f t="shared" si="31"/>
        <v>0</v>
      </c>
      <c r="AA34" s="298">
        <f t="shared" si="31"/>
        <v>0</v>
      </c>
      <c r="AB34" s="298">
        <f t="shared" si="31"/>
        <v>0</v>
      </c>
      <c r="AC34" s="298">
        <f t="shared" si="31"/>
        <v>0</v>
      </c>
    </row>
    <row r="35" spans="1:33" ht="15.75" hidden="1" x14ac:dyDescent="0.25">
      <c r="A35" s="408"/>
      <c r="B35" s="320" t="s">
        <v>445</v>
      </c>
      <c r="C35" s="325">
        <v>1</v>
      </c>
      <c r="D35" s="325">
        <v>1</v>
      </c>
      <c r="E35" s="211">
        <v>1</v>
      </c>
      <c r="F35" s="206">
        <v>6050</v>
      </c>
      <c r="G35" s="298">
        <v>1.5</v>
      </c>
      <c r="H35" s="298">
        <f t="shared" si="15"/>
        <v>9075</v>
      </c>
      <c r="I35" s="298"/>
      <c r="J35" s="298">
        <f t="shared" ref="J35:AC35" si="32">H35*I35*F35</f>
        <v>0</v>
      </c>
      <c r="K35" s="298"/>
      <c r="L35" s="298">
        <f t="shared" si="32"/>
        <v>0</v>
      </c>
      <c r="M35" s="298"/>
      <c r="N35" s="298">
        <f t="shared" si="32"/>
        <v>0</v>
      </c>
      <c r="O35" s="298"/>
      <c r="P35" s="298">
        <f t="shared" si="32"/>
        <v>0</v>
      </c>
      <c r="Q35" s="298"/>
      <c r="R35" s="298">
        <f t="shared" si="32"/>
        <v>0</v>
      </c>
      <c r="S35" s="298"/>
      <c r="T35" s="298">
        <f t="shared" si="32"/>
        <v>0</v>
      </c>
      <c r="U35" s="298">
        <f t="shared" si="32"/>
        <v>0</v>
      </c>
      <c r="V35" s="298">
        <f t="shared" si="32"/>
        <v>0</v>
      </c>
      <c r="W35" s="298">
        <f t="shared" si="32"/>
        <v>0</v>
      </c>
      <c r="X35" s="298">
        <f t="shared" si="32"/>
        <v>0</v>
      </c>
      <c r="Y35" s="298"/>
      <c r="Z35" s="298">
        <f t="shared" si="32"/>
        <v>0</v>
      </c>
      <c r="AA35" s="298">
        <f t="shared" si="32"/>
        <v>0</v>
      </c>
      <c r="AB35" s="298">
        <f t="shared" si="32"/>
        <v>0</v>
      </c>
      <c r="AC35" s="298">
        <f t="shared" si="32"/>
        <v>0</v>
      </c>
    </row>
    <row r="36" spans="1:33" ht="31.5" hidden="1" x14ac:dyDescent="0.25">
      <c r="A36" s="408"/>
      <c r="B36" s="326" t="s">
        <v>446</v>
      </c>
      <c r="C36" s="325">
        <v>1</v>
      </c>
      <c r="D36" s="325">
        <v>1</v>
      </c>
      <c r="E36" s="298">
        <v>1</v>
      </c>
      <c r="F36" s="206">
        <v>6050</v>
      </c>
      <c r="G36" s="298">
        <v>1.5</v>
      </c>
      <c r="H36" s="298">
        <f t="shared" si="15"/>
        <v>9075</v>
      </c>
      <c r="I36" s="298"/>
      <c r="J36" s="298">
        <f t="shared" ref="J36:AC36" si="33">H36*I36*F36</f>
        <v>0</v>
      </c>
      <c r="K36" s="298"/>
      <c r="L36" s="298">
        <f t="shared" si="33"/>
        <v>0</v>
      </c>
      <c r="M36" s="298"/>
      <c r="N36" s="298">
        <f t="shared" si="33"/>
        <v>0</v>
      </c>
      <c r="O36" s="298"/>
      <c r="P36" s="298">
        <f t="shared" si="33"/>
        <v>0</v>
      </c>
      <c r="Q36" s="298"/>
      <c r="R36" s="298">
        <f t="shared" si="33"/>
        <v>0</v>
      </c>
      <c r="S36" s="298"/>
      <c r="T36" s="298">
        <f t="shared" si="33"/>
        <v>0</v>
      </c>
      <c r="U36" s="298">
        <f t="shared" si="33"/>
        <v>0</v>
      </c>
      <c r="V36" s="298">
        <f t="shared" si="33"/>
        <v>0</v>
      </c>
      <c r="W36" s="298">
        <f t="shared" si="33"/>
        <v>0</v>
      </c>
      <c r="X36" s="298">
        <f t="shared" si="33"/>
        <v>0</v>
      </c>
      <c r="Y36" s="298"/>
      <c r="Z36" s="298">
        <f t="shared" si="33"/>
        <v>0</v>
      </c>
      <c r="AA36" s="298">
        <f t="shared" si="33"/>
        <v>0</v>
      </c>
      <c r="AB36" s="298">
        <f t="shared" si="33"/>
        <v>0</v>
      </c>
      <c r="AC36" s="298">
        <f t="shared" si="33"/>
        <v>0</v>
      </c>
    </row>
    <row r="37" spans="1:33" ht="31.5" hidden="1" x14ac:dyDescent="0.25">
      <c r="A37" s="408" t="s">
        <v>422</v>
      </c>
      <c r="B37" s="320" t="s">
        <v>447</v>
      </c>
      <c r="C37" s="325">
        <v>1</v>
      </c>
      <c r="D37" s="325">
        <v>1</v>
      </c>
      <c r="E37" s="298">
        <v>1</v>
      </c>
      <c r="F37" s="206">
        <v>6050</v>
      </c>
      <c r="G37" s="298">
        <v>1.3</v>
      </c>
      <c r="H37" s="298">
        <f t="shared" si="15"/>
        <v>7865</v>
      </c>
      <c r="I37" s="298"/>
      <c r="J37" s="298">
        <f t="shared" ref="J37:AC37" si="34">H37*I37*F37</f>
        <v>0</v>
      </c>
      <c r="K37" s="298"/>
      <c r="L37" s="298">
        <f t="shared" si="34"/>
        <v>0</v>
      </c>
      <c r="M37" s="298"/>
      <c r="N37" s="298">
        <f t="shared" si="34"/>
        <v>0</v>
      </c>
      <c r="O37" s="298"/>
      <c r="P37" s="298">
        <f t="shared" si="34"/>
        <v>0</v>
      </c>
      <c r="Q37" s="298"/>
      <c r="R37" s="298">
        <f t="shared" si="34"/>
        <v>0</v>
      </c>
      <c r="S37" s="298"/>
      <c r="T37" s="298">
        <f t="shared" si="34"/>
        <v>0</v>
      </c>
      <c r="U37" s="298">
        <f t="shared" si="34"/>
        <v>0</v>
      </c>
      <c r="V37" s="298">
        <f t="shared" si="34"/>
        <v>0</v>
      </c>
      <c r="W37" s="298">
        <f t="shared" si="34"/>
        <v>0</v>
      </c>
      <c r="X37" s="298">
        <f t="shared" si="34"/>
        <v>0</v>
      </c>
      <c r="Y37" s="298"/>
      <c r="Z37" s="298">
        <f t="shared" si="34"/>
        <v>0</v>
      </c>
      <c r="AA37" s="298">
        <f t="shared" si="34"/>
        <v>0</v>
      </c>
      <c r="AB37" s="298">
        <f t="shared" si="34"/>
        <v>0</v>
      </c>
      <c r="AC37" s="298">
        <f t="shared" si="34"/>
        <v>0</v>
      </c>
    </row>
    <row r="38" spans="1:33" ht="31.5" hidden="1" x14ac:dyDescent="0.25">
      <c r="A38" s="408"/>
      <c r="B38" s="212" t="s">
        <v>448</v>
      </c>
      <c r="C38" s="324">
        <v>14</v>
      </c>
      <c r="D38" s="324">
        <v>14</v>
      </c>
      <c r="E38" s="211">
        <v>14</v>
      </c>
      <c r="F38" s="206">
        <v>6050</v>
      </c>
      <c r="G38" s="298">
        <v>1.1000000000000001</v>
      </c>
      <c r="H38" s="298">
        <f t="shared" si="15"/>
        <v>93170.000000000015</v>
      </c>
      <c r="I38" s="298"/>
      <c r="J38" s="298">
        <f t="shared" ref="J38:AC38" si="35">H38*I38*F38</f>
        <v>0</v>
      </c>
      <c r="K38" s="298"/>
      <c r="L38" s="298">
        <f t="shared" si="35"/>
        <v>0</v>
      </c>
      <c r="M38" s="298"/>
      <c r="N38" s="298">
        <f t="shared" si="35"/>
        <v>0</v>
      </c>
      <c r="O38" s="298"/>
      <c r="P38" s="298">
        <f t="shared" si="35"/>
        <v>0</v>
      </c>
      <c r="Q38" s="298"/>
      <c r="R38" s="298">
        <f t="shared" si="35"/>
        <v>0</v>
      </c>
      <c r="S38" s="298"/>
      <c r="T38" s="298">
        <f t="shared" si="35"/>
        <v>0</v>
      </c>
      <c r="U38" s="298">
        <f t="shared" si="35"/>
        <v>0</v>
      </c>
      <c r="V38" s="298">
        <f t="shared" si="35"/>
        <v>0</v>
      </c>
      <c r="W38" s="298">
        <f t="shared" si="35"/>
        <v>0</v>
      </c>
      <c r="X38" s="298">
        <f t="shared" si="35"/>
        <v>0</v>
      </c>
      <c r="Y38" s="298"/>
      <c r="Z38" s="298">
        <f t="shared" si="35"/>
        <v>0</v>
      </c>
      <c r="AA38" s="298">
        <f t="shared" si="35"/>
        <v>0</v>
      </c>
      <c r="AB38" s="298">
        <f t="shared" si="35"/>
        <v>0</v>
      </c>
      <c r="AC38" s="298">
        <f t="shared" si="35"/>
        <v>0</v>
      </c>
    </row>
    <row r="39" spans="1:33" ht="15.75" hidden="1" x14ac:dyDescent="0.25">
      <c r="A39" s="409" t="s">
        <v>423</v>
      </c>
      <c r="B39" s="212" t="s">
        <v>449</v>
      </c>
      <c r="C39" s="324">
        <v>3</v>
      </c>
      <c r="D39" s="324">
        <v>3</v>
      </c>
      <c r="E39" s="298">
        <v>3</v>
      </c>
      <c r="F39" s="206">
        <v>6050</v>
      </c>
      <c r="G39" s="298">
        <v>1.1499999999999999</v>
      </c>
      <c r="H39" s="298">
        <f t="shared" si="15"/>
        <v>20872.499999999996</v>
      </c>
      <c r="I39" s="298"/>
      <c r="J39" s="298">
        <f t="shared" ref="J39:AC39" si="36">H39*I39*F39</f>
        <v>0</v>
      </c>
      <c r="K39" s="298"/>
      <c r="L39" s="298">
        <f t="shared" si="36"/>
        <v>0</v>
      </c>
      <c r="M39" s="298"/>
      <c r="N39" s="298">
        <f t="shared" si="36"/>
        <v>0</v>
      </c>
      <c r="O39" s="298"/>
      <c r="P39" s="298">
        <f t="shared" si="36"/>
        <v>0</v>
      </c>
      <c r="Q39" s="298"/>
      <c r="R39" s="298">
        <f t="shared" si="36"/>
        <v>0</v>
      </c>
      <c r="S39" s="298"/>
      <c r="T39" s="298">
        <f t="shared" si="36"/>
        <v>0</v>
      </c>
      <c r="U39" s="298">
        <f t="shared" si="36"/>
        <v>0</v>
      </c>
      <c r="V39" s="298">
        <f t="shared" si="36"/>
        <v>0</v>
      </c>
      <c r="W39" s="298">
        <f t="shared" si="36"/>
        <v>0</v>
      </c>
      <c r="X39" s="298">
        <f t="shared" si="36"/>
        <v>0</v>
      </c>
      <c r="Y39" s="298"/>
      <c r="Z39" s="298">
        <f t="shared" si="36"/>
        <v>0</v>
      </c>
      <c r="AA39" s="298">
        <f t="shared" si="36"/>
        <v>0</v>
      </c>
      <c r="AB39" s="298">
        <f t="shared" si="36"/>
        <v>0</v>
      </c>
      <c r="AC39" s="298">
        <f t="shared" si="36"/>
        <v>0</v>
      </c>
    </row>
    <row r="40" spans="1:33" ht="15.75" hidden="1" x14ac:dyDescent="0.25">
      <c r="A40" s="409"/>
      <c r="B40" s="212" t="s">
        <v>450</v>
      </c>
      <c r="C40" s="324">
        <v>3</v>
      </c>
      <c r="D40" s="324">
        <v>3</v>
      </c>
      <c r="E40" s="298">
        <v>3</v>
      </c>
      <c r="F40" s="206">
        <v>6050</v>
      </c>
      <c r="G40" s="298">
        <v>1.05</v>
      </c>
      <c r="H40" s="298">
        <f t="shared" si="15"/>
        <v>19057.5</v>
      </c>
      <c r="I40" s="298"/>
      <c r="J40" s="298">
        <f t="shared" ref="J40:AC40" si="37">H40*I40*F40</f>
        <v>0</v>
      </c>
      <c r="K40" s="298"/>
      <c r="L40" s="298">
        <f t="shared" si="37"/>
        <v>0</v>
      </c>
      <c r="M40" s="298"/>
      <c r="N40" s="298">
        <f t="shared" si="37"/>
        <v>0</v>
      </c>
      <c r="O40" s="298"/>
      <c r="P40" s="298">
        <f t="shared" si="37"/>
        <v>0</v>
      </c>
      <c r="Q40" s="298"/>
      <c r="R40" s="298">
        <f t="shared" si="37"/>
        <v>0</v>
      </c>
      <c r="S40" s="298"/>
      <c r="T40" s="298">
        <f t="shared" si="37"/>
        <v>0</v>
      </c>
      <c r="U40" s="298">
        <f t="shared" si="37"/>
        <v>0</v>
      </c>
      <c r="V40" s="298">
        <f t="shared" si="37"/>
        <v>0</v>
      </c>
      <c r="W40" s="298">
        <f t="shared" si="37"/>
        <v>0</v>
      </c>
      <c r="X40" s="298">
        <f t="shared" si="37"/>
        <v>0</v>
      </c>
      <c r="Y40" s="298"/>
      <c r="Z40" s="298">
        <f t="shared" si="37"/>
        <v>0</v>
      </c>
      <c r="AA40" s="298">
        <f t="shared" si="37"/>
        <v>0</v>
      </c>
      <c r="AB40" s="298">
        <f t="shared" si="37"/>
        <v>0</v>
      </c>
      <c r="AC40" s="298">
        <f t="shared" si="37"/>
        <v>0</v>
      </c>
    </row>
    <row r="41" spans="1:33" ht="31.5" hidden="1" x14ac:dyDescent="0.25">
      <c r="A41" s="409"/>
      <c r="B41" s="212" t="s">
        <v>451</v>
      </c>
      <c r="C41" s="324">
        <v>2</v>
      </c>
      <c r="D41" s="324">
        <v>2</v>
      </c>
      <c r="E41" s="298">
        <v>2</v>
      </c>
      <c r="F41" s="206">
        <v>6050</v>
      </c>
      <c r="G41" s="298">
        <v>1.05</v>
      </c>
      <c r="H41" s="298">
        <f t="shared" si="15"/>
        <v>12705</v>
      </c>
      <c r="I41" s="298"/>
      <c r="J41" s="298">
        <f t="shared" ref="J41:AC41" si="38">H41*I41*F41</f>
        <v>0</v>
      </c>
      <c r="K41" s="298"/>
      <c r="L41" s="298">
        <f t="shared" si="38"/>
        <v>0</v>
      </c>
      <c r="M41" s="298"/>
      <c r="N41" s="298">
        <f t="shared" si="38"/>
        <v>0</v>
      </c>
      <c r="O41" s="298"/>
      <c r="P41" s="298">
        <f t="shared" si="38"/>
        <v>0</v>
      </c>
      <c r="Q41" s="298"/>
      <c r="R41" s="298">
        <f t="shared" si="38"/>
        <v>0</v>
      </c>
      <c r="S41" s="298"/>
      <c r="T41" s="298">
        <f t="shared" si="38"/>
        <v>0</v>
      </c>
      <c r="U41" s="298">
        <f t="shared" si="38"/>
        <v>0</v>
      </c>
      <c r="V41" s="298">
        <f t="shared" si="38"/>
        <v>0</v>
      </c>
      <c r="W41" s="298">
        <f t="shared" si="38"/>
        <v>0</v>
      </c>
      <c r="X41" s="298">
        <f t="shared" si="38"/>
        <v>0</v>
      </c>
      <c r="Y41" s="298"/>
      <c r="Z41" s="298">
        <f t="shared" si="38"/>
        <v>0</v>
      </c>
      <c r="AA41" s="298">
        <f t="shared" si="38"/>
        <v>0</v>
      </c>
      <c r="AB41" s="298">
        <f t="shared" si="38"/>
        <v>0</v>
      </c>
      <c r="AC41" s="298">
        <f t="shared" si="38"/>
        <v>0</v>
      </c>
    </row>
    <row r="42" spans="1:33" ht="15.75" hidden="1" x14ac:dyDescent="0.25">
      <c r="A42" s="409"/>
      <c r="B42" s="212" t="s">
        <v>452</v>
      </c>
      <c r="C42" s="324">
        <v>1</v>
      </c>
      <c r="D42" s="324">
        <v>1</v>
      </c>
      <c r="E42" s="298">
        <v>1</v>
      </c>
      <c r="F42" s="206">
        <v>6050</v>
      </c>
      <c r="G42" s="298">
        <v>1.05</v>
      </c>
      <c r="H42" s="298">
        <f t="shared" si="15"/>
        <v>6352.5</v>
      </c>
      <c r="I42" s="298"/>
      <c r="J42" s="298">
        <f t="shared" ref="J42:AC42" si="39">H42*I42*F42</f>
        <v>0</v>
      </c>
      <c r="K42" s="298"/>
      <c r="L42" s="298">
        <f t="shared" si="39"/>
        <v>0</v>
      </c>
      <c r="M42" s="298"/>
      <c r="N42" s="298">
        <f t="shared" si="39"/>
        <v>0</v>
      </c>
      <c r="O42" s="298"/>
      <c r="P42" s="298">
        <f t="shared" si="39"/>
        <v>0</v>
      </c>
      <c r="Q42" s="298"/>
      <c r="R42" s="298">
        <f t="shared" si="39"/>
        <v>0</v>
      </c>
      <c r="S42" s="298"/>
      <c r="T42" s="298">
        <f t="shared" si="39"/>
        <v>0</v>
      </c>
      <c r="U42" s="298">
        <f t="shared" si="39"/>
        <v>0</v>
      </c>
      <c r="V42" s="298">
        <f t="shared" si="39"/>
        <v>0</v>
      </c>
      <c r="W42" s="298">
        <f t="shared" si="39"/>
        <v>0</v>
      </c>
      <c r="X42" s="298">
        <f t="shared" si="39"/>
        <v>0</v>
      </c>
      <c r="Y42" s="298"/>
      <c r="Z42" s="298">
        <f t="shared" si="39"/>
        <v>0</v>
      </c>
      <c r="AA42" s="298">
        <f t="shared" si="39"/>
        <v>0</v>
      </c>
      <c r="AB42" s="298">
        <f t="shared" si="39"/>
        <v>0</v>
      </c>
      <c r="AC42" s="298">
        <f t="shared" si="39"/>
        <v>0</v>
      </c>
    </row>
    <row r="43" spans="1:33" ht="47.25" hidden="1" x14ac:dyDescent="0.25">
      <c r="A43" s="409"/>
      <c r="B43" s="327" t="s">
        <v>453</v>
      </c>
      <c r="C43" s="324">
        <v>4</v>
      </c>
      <c r="D43" s="324">
        <v>4</v>
      </c>
      <c r="E43" s="298">
        <v>4</v>
      </c>
      <c r="F43" s="206">
        <v>6050</v>
      </c>
      <c r="G43" s="298">
        <v>1.05</v>
      </c>
      <c r="H43" s="298">
        <f t="shared" si="15"/>
        <v>25410</v>
      </c>
      <c r="I43" s="298"/>
      <c r="J43" s="298">
        <f t="shared" ref="J43:AC43" si="40">H43*I43*F43</f>
        <v>0</v>
      </c>
      <c r="K43" s="298"/>
      <c r="L43" s="298">
        <f t="shared" si="40"/>
        <v>0</v>
      </c>
      <c r="M43" s="298"/>
      <c r="N43" s="298">
        <f t="shared" si="40"/>
        <v>0</v>
      </c>
      <c r="O43" s="298"/>
      <c r="P43" s="298">
        <f t="shared" si="40"/>
        <v>0</v>
      </c>
      <c r="Q43" s="298"/>
      <c r="R43" s="298">
        <f t="shared" si="40"/>
        <v>0</v>
      </c>
      <c r="S43" s="298"/>
      <c r="T43" s="298">
        <f t="shared" si="40"/>
        <v>0</v>
      </c>
      <c r="U43" s="298">
        <f t="shared" si="40"/>
        <v>0</v>
      </c>
      <c r="V43" s="298">
        <f t="shared" si="40"/>
        <v>0</v>
      </c>
      <c r="W43" s="298">
        <f t="shared" si="40"/>
        <v>0</v>
      </c>
      <c r="X43" s="298">
        <f t="shared" si="40"/>
        <v>0</v>
      </c>
      <c r="Y43" s="298"/>
      <c r="Z43" s="298">
        <f t="shared" si="40"/>
        <v>0</v>
      </c>
      <c r="AA43" s="298">
        <f t="shared" si="40"/>
        <v>0</v>
      </c>
      <c r="AB43" s="298">
        <f t="shared" si="40"/>
        <v>0</v>
      </c>
      <c r="AC43" s="298">
        <f t="shared" si="40"/>
        <v>0</v>
      </c>
    </row>
    <row r="44" spans="1:33" ht="15.75" hidden="1" x14ac:dyDescent="0.25">
      <c r="A44" s="213"/>
      <c r="B44" s="214"/>
      <c r="C44" s="298"/>
      <c r="D44" s="298"/>
      <c r="E44" s="298"/>
      <c r="F44" s="206"/>
      <c r="G44" s="298"/>
      <c r="H44" s="298"/>
      <c r="I44" s="298"/>
      <c r="J44" s="298"/>
      <c r="K44" s="298"/>
      <c r="L44" s="298"/>
      <c r="M44" s="298"/>
      <c r="N44" s="298"/>
      <c r="O44" s="298"/>
      <c r="P44" s="298"/>
      <c r="Q44" s="298"/>
      <c r="R44" s="298"/>
      <c r="S44" s="298"/>
      <c r="T44" s="298"/>
      <c r="U44" s="298"/>
      <c r="V44" s="298"/>
      <c r="W44" s="298"/>
      <c r="X44" s="298"/>
      <c r="Y44" s="298"/>
      <c r="Z44" s="298"/>
      <c r="AA44" s="298"/>
      <c r="AB44" s="298"/>
      <c r="AC44" s="298"/>
    </row>
    <row r="45" spans="1:33" ht="15.75" hidden="1" x14ac:dyDescent="0.25">
      <c r="A45" s="213"/>
      <c r="B45" s="214"/>
      <c r="C45" s="298"/>
      <c r="D45" s="298"/>
      <c r="E45" s="298"/>
      <c r="F45" s="206"/>
      <c r="G45" s="298"/>
      <c r="H45" s="298"/>
      <c r="I45" s="298"/>
      <c r="J45" s="298"/>
      <c r="K45" s="298"/>
      <c r="L45" s="298"/>
      <c r="M45" s="298"/>
      <c r="N45" s="298"/>
      <c r="O45" s="298"/>
      <c r="P45" s="298"/>
      <c r="Q45" s="298"/>
      <c r="R45" s="298"/>
      <c r="S45" s="298"/>
      <c r="T45" s="298"/>
      <c r="U45" s="298"/>
      <c r="V45" s="298"/>
      <c r="W45" s="298"/>
      <c r="X45" s="298"/>
      <c r="Y45" s="298"/>
      <c r="Z45" s="298"/>
      <c r="AA45" s="298"/>
      <c r="AB45" s="298"/>
      <c r="AC45" s="298"/>
    </row>
    <row r="46" spans="1:33" ht="15.75" hidden="1" x14ac:dyDescent="0.25">
      <c r="A46" s="213"/>
      <c r="B46" s="214"/>
      <c r="C46" s="298"/>
      <c r="D46" s="298"/>
      <c r="E46" s="298"/>
      <c r="F46" s="206"/>
      <c r="G46" s="298"/>
      <c r="H46" s="298"/>
      <c r="I46" s="298"/>
      <c r="J46" s="298"/>
      <c r="K46" s="298"/>
      <c r="L46" s="298"/>
      <c r="M46" s="298"/>
      <c r="N46" s="298"/>
      <c r="O46" s="298"/>
      <c r="P46" s="298"/>
      <c r="Q46" s="298"/>
      <c r="R46" s="298"/>
      <c r="S46" s="298"/>
      <c r="T46" s="298"/>
      <c r="U46" s="298"/>
      <c r="V46" s="298"/>
      <c r="W46" s="298"/>
      <c r="X46" s="298"/>
      <c r="Y46" s="298"/>
      <c r="Z46" s="298"/>
      <c r="AA46" s="298"/>
      <c r="AB46" s="298"/>
      <c r="AC46" s="298"/>
    </row>
    <row r="47" spans="1:33" ht="15.75" hidden="1" x14ac:dyDescent="0.25">
      <c r="A47" s="213"/>
      <c r="B47" s="214"/>
      <c r="C47" s="298"/>
      <c r="D47" s="298"/>
      <c r="E47" s="298"/>
      <c r="F47" s="206"/>
      <c r="G47" s="298"/>
      <c r="H47" s="298"/>
      <c r="I47" s="298"/>
      <c r="J47" s="298"/>
      <c r="K47" s="298"/>
      <c r="L47" s="298"/>
      <c r="M47" s="298"/>
      <c r="N47" s="298"/>
      <c r="O47" s="298"/>
      <c r="P47" s="298"/>
      <c r="Q47" s="298"/>
      <c r="R47" s="298"/>
      <c r="S47" s="298"/>
      <c r="T47" s="298"/>
      <c r="U47" s="298"/>
      <c r="V47" s="298"/>
      <c r="W47" s="298"/>
      <c r="X47" s="298"/>
      <c r="Y47" s="298"/>
      <c r="Z47" s="298"/>
      <c r="AA47" s="298"/>
      <c r="AB47" s="298"/>
      <c r="AC47" s="298"/>
    </row>
    <row r="48" spans="1:33" s="217" customFormat="1" ht="15.75" hidden="1" x14ac:dyDescent="0.25">
      <c r="A48" s="213"/>
      <c r="B48" s="214" t="s">
        <v>454</v>
      </c>
      <c r="C48" s="214">
        <f>SUM(C19:C47)</f>
        <v>69.5</v>
      </c>
      <c r="D48" s="214">
        <f>SUM(D19:D47)</f>
        <v>69.5</v>
      </c>
      <c r="E48" s="214">
        <f>SUM(E19:E47)</f>
        <v>74</v>
      </c>
      <c r="F48" s="215">
        <f>SUM(F19:F47)</f>
        <v>151250</v>
      </c>
      <c r="G48" s="214">
        <v>0</v>
      </c>
      <c r="H48" s="215">
        <f>SUM(H19:H47)</f>
        <v>562045</v>
      </c>
      <c r="I48" s="215"/>
      <c r="J48" s="215">
        <f t="shared" ref="J48:AC48" si="41">SUM(J19:J47)</f>
        <v>0</v>
      </c>
      <c r="K48" s="215"/>
      <c r="L48" s="215">
        <f t="shared" si="41"/>
        <v>0</v>
      </c>
      <c r="M48" s="215"/>
      <c r="N48" s="215">
        <f t="shared" si="41"/>
        <v>0</v>
      </c>
      <c r="O48" s="215"/>
      <c r="P48" s="215">
        <f t="shared" si="41"/>
        <v>0</v>
      </c>
      <c r="Q48" s="215"/>
      <c r="R48" s="215">
        <f t="shared" si="41"/>
        <v>0</v>
      </c>
      <c r="S48" s="215"/>
      <c r="T48" s="215">
        <f t="shared" si="41"/>
        <v>0</v>
      </c>
      <c r="U48" s="215">
        <f t="shared" si="41"/>
        <v>0</v>
      </c>
      <c r="V48" s="215">
        <f t="shared" si="41"/>
        <v>0</v>
      </c>
      <c r="W48" s="215">
        <f t="shared" si="41"/>
        <v>0</v>
      </c>
      <c r="X48" s="215">
        <f t="shared" si="41"/>
        <v>0</v>
      </c>
      <c r="Y48" s="215"/>
      <c r="Z48" s="215">
        <f t="shared" si="41"/>
        <v>0</v>
      </c>
      <c r="AA48" s="215">
        <f t="shared" si="41"/>
        <v>0</v>
      </c>
      <c r="AB48" s="215">
        <f t="shared" si="41"/>
        <v>0</v>
      </c>
      <c r="AC48" s="215">
        <f t="shared" si="41"/>
        <v>0</v>
      </c>
      <c r="AD48" s="216"/>
      <c r="AE48" s="216"/>
      <c r="AF48" s="216"/>
      <c r="AG48" s="216"/>
    </row>
    <row r="49" spans="1:33" s="210" customFormat="1" ht="15" hidden="1" customHeight="1" x14ac:dyDescent="0.25">
      <c r="A49" s="218" t="s">
        <v>455</v>
      </c>
      <c r="B49" s="219"/>
      <c r="C49" s="220" t="e">
        <f>#REF!+C18+C48</f>
        <v>#REF!</v>
      </c>
      <c r="D49" s="220" t="e">
        <f>#REF!+D18+D48</f>
        <v>#REF!</v>
      </c>
      <c r="E49" s="220" t="e">
        <f>#REF!+E18+E48</f>
        <v>#REF!</v>
      </c>
      <c r="F49" s="220" t="e">
        <f>#REF!+F18+F48</f>
        <v>#REF!</v>
      </c>
      <c r="G49" s="220" t="e">
        <f>#REF!+G18+G48</f>
        <v>#REF!</v>
      </c>
      <c r="H49" s="220" t="e">
        <f>#REF!+H18+H48</f>
        <v>#REF!</v>
      </c>
      <c r="I49" s="220"/>
      <c r="J49" s="220" t="e">
        <f>#REF!+J18+J48</f>
        <v>#REF!</v>
      </c>
      <c r="K49" s="220"/>
      <c r="L49" s="220" t="e">
        <f>#REF!+L18+L48</f>
        <v>#REF!</v>
      </c>
      <c r="M49" s="220"/>
      <c r="N49" s="220" t="e">
        <f>#REF!+N18+N48</f>
        <v>#REF!</v>
      </c>
      <c r="O49" s="220"/>
      <c r="P49" s="220" t="e">
        <f>#REF!+P18+P48</f>
        <v>#REF!</v>
      </c>
      <c r="Q49" s="220"/>
      <c r="R49" s="220" t="e">
        <f>#REF!+R18+R48</f>
        <v>#REF!</v>
      </c>
      <c r="S49" s="220"/>
      <c r="T49" s="220" t="e">
        <f>#REF!+T18+T48</f>
        <v>#REF!</v>
      </c>
      <c r="U49" s="220" t="e">
        <f>#REF!+U18+U48</f>
        <v>#REF!</v>
      </c>
      <c r="V49" s="220" t="e">
        <f>#REF!+V18+V48</f>
        <v>#REF!</v>
      </c>
      <c r="W49" s="220" t="e">
        <f>#REF!+W18+W48</f>
        <v>#REF!</v>
      </c>
      <c r="X49" s="220" t="e">
        <f>#REF!+X18+X48</f>
        <v>#REF!</v>
      </c>
      <c r="Y49" s="220"/>
      <c r="Z49" s="220" t="e">
        <f>#REF!+Z18+Z48</f>
        <v>#REF!</v>
      </c>
      <c r="AA49" s="220" t="e">
        <f>#REF!+AA18+AA48</f>
        <v>#REF!</v>
      </c>
      <c r="AB49" s="220" t="e">
        <f>#REF!+AB18+AB48</f>
        <v>#REF!</v>
      </c>
      <c r="AC49" s="220" t="e">
        <f>#REF!+AC18+AC48</f>
        <v>#REF!</v>
      </c>
      <c r="AD49" s="209"/>
      <c r="AE49" s="209"/>
      <c r="AF49" s="209"/>
      <c r="AG49" s="209"/>
    </row>
    <row r="50" spans="1:33" s="210" customFormat="1" ht="15" hidden="1" customHeight="1" x14ac:dyDescent="0.25">
      <c r="A50" s="218"/>
      <c r="B50" s="219"/>
      <c r="C50" s="220"/>
      <c r="D50" s="220"/>
      <c r="E50" s="220"/>
      <c r="F50" s="220"/>
      <c r="G50" s="220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20"/>
      <c r="Y50" s="220"/>
      <c r="Z50" s="220"/>
      <c r="AA50" s="220"/>
      <c r="AB50" s="220"/>
      <c r="AC50" s="220"/>
      <c r="AD50" s="209"/>
      <c r="AE50" s="209"/>
      <c r="AF50" s="209"/>
      <c r="AG50" s="209"/>
    </row>
    <row r="51" spans="1:33" ht="15.75" hidden="1" x14ac:dyDescent="0.25">
      <c r="A51" s="298"/>
      <c r="B51" s="298"/>
      <c r="C51" s="298"/>
      <c r="D51" s="298"/>
      <c r="E51" s="298"/>
      <c r="F51" s="298"/>
      <c r="G51" s="298"/>
      <c r="H51" s="298"/>
      <c r="I51" s="298"/>
      <c r="J51" s="298"/>
      <c r="K51" s="298"/>
      <c r="L51" s="298"/>
      <c r="M51" s="298"/>
      <c r="N51" s="298"/>
      <c r="O51" s="298"/>
      <c r="P51" s="298"/>
      <c r="Q51" s="298"/>
      <c r="R51" s="298"/>
      <c r="S51" s="298"/>
      <c r="T51" s="298"/>
      <c r="U51" s="298"/>
      <c r="V51" s="298"/>
      <c r="W51" s="298"/>
      <c r="X51" s="298"/>
      <c r="Y51" s="298"/>
      <c r="Z51" s="298"/>
      <c r="AA51" s="298"/>
      <c r="AB51" s="298"/>
      <c r="AC51" s="298"/>
    </row>
    <row r="52" spans="1:33" ht="30" hidden="1" customHeight="1" x14ac:dyDescent="0.25">
      <c r="A52" s="410" t="s">
        <v>456</v>
      </c>
      <c r="B52" s="410"/>
      <c r="C52" s="410"/>
      <c r="D52" s="410"/>
      <c r="E52" s="410"/>
      <c r="F52" s="298"/>
      <c r="G52" s="298"/>
      <c r="H52" s="298"/>
      <c r="I52" s="298"/>
      <c r="J52" s="298"/>
      <c r="K52" s="298"/>
      <c r="L52" s="298"/>
      <c r="M52" s="298"/>
      <c r="N52" s="298"/>
      <c r="O52" s="298"/>
      <c r="P52" s="298"/>
      <c r="Q52" s="298"/>
      <c r="R52" s="298"/>
      <c r="S52" s="298"/>
      <c r="T52" s="298"/>
      <c r="U52" s="298"/>
      <c r="V52" s="298"/>
      <c r="W52" s="298"/>
      <c r="X52" s="298"/>
      <c r="Y52" s="298"/>
      <c r="Z52" s="298"/>
      <c r="AA52" s="298"/>
      <c r="AB52" s="298"/>
      <c r="AC52" s="298"/>
    </row>
    <row r="53" spans="1:33" ht="15.75" hidden="1" x14ac:dyDescent="0.25">
      <c r="A53" s="298"/>
      <c r="B53" s="298"/>
      <c r="C53" s="298"/>
      <c r="D53" s="298"/>
      <c r="E53" s="298"/>
      <c r="F53" s="298"/>
      <c r="G53" s="298"/>
      <c r="H53" s="298"/>
      <c r="I53" s="298"/>
      <c r="J53" s="298"/>
      <c r="K53" s="298"/>
      <c r="L53" s="298"/>
      <c r="M53" s="298"/>
      <c r="N53" s="298"/>
      <c r="O53" s="298"/>
      <c r="P53" s="298"/>
      <c r="Q53" s="298"/>
      <c r="R53" s="298"/>
      <c r="S53" s="298"/>
      <c r="T53" s="298"/>
      <c r="U53" s="298"/>
      <c r="V53" s="298"/>
      <c r="W53" s="298"/>
      <c r="X53" s="298"/>
      <c r="Y53" s="298"/>
      <c r="Z53" s="298"/>
      <c r="AA53" s="298"/>
      <c r="AB53" s="298"/>
      <c r="AC53" s="298"/>
    </row>
    <row r="54" spans="1:33" ht="30" hidden="1" customHeight="1" x14ac:dyDescent="0.25">
      <c r="A54" s="410" t="s">
        <v>457</v>
      </c>
      <c r="B54" s="410"/>
      <c r="C54" s="298"/>
      <c r="D54" s="298"/>
      <c r="E54" s="298"/>
      <c r="F54" s="298"/>
      <c r="G54" s="298"/>
      <c r="H54" s="298"/>
      <c r="I54" s="298"/>
      <c r="J54" s="298"/>
      <c r="K54" s="298"/>
      <c r="L54" s="298"/>
      <c r="M54" s="298"/>
      <c r="N54" s="298"/>
      <c r="O54" s="298"/>
      <c r="P54" s="298"/>
      <c r="Q54" s="298"/>
      <c r="R54" s="298"/>
      <c r="S54" s="298"/>
      <c r="T54" s="298"/>
      <c r="U54" s="298"/>
      <c r="V54" s="298"/>
      <c r="W54" s="298"/>
      <c r="X54" s="298"/>
      <c r="Y54" s="298"/>
      <c r="Z54" s="298"/>
      <c r="AA54" s="298"/>
      <c r="AB54" s="298"/>
      <c r="AC54" s="298"/>
    </row>
    <row r="55" spans="1:33" ht="15.75" hidden="1" x14ac:dyDescent="0.25">
      <c r="A55" s="328" t="s">
        <v>458</v>
      </c>
      <c r="B55" s="298"/>
      <c r="C55" s="298"/>
      <c r="D55" s="298"/>
      <c r="E55" s="298"/>
      <c r="F55" s="298"/>
      <c r="G55" s="298"/>
      <c r="H55" s="298"/>
      <c r="I55" s="298"/>
      <c r="J55" s="298"/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</row>
    <row r="56" spans="1:33" ht="15.75" x14ac:dyDescent="0.25">
      <c r="A56" s="411" t="s">
        <v>454</v>
      </c>
      <c r="B56" s="411"/>
      <c r="C56" s="221">
        <f>C12+C18</f>
        <v>0</v>
      </c>
      <c r="D56" s="221">
        <f t="shared" ref="D56:H56" si="42">D12+D18</f>
        <v>0</v>
      </c>
      <c r="E56" s="221">
        <f t="shared" si="42"/>
        <v>0</v>
      </c>
      <c r="F56" s="222">
        <f>F12+F18</f>
        <v>0</v>
      </c>
      <c r="G56" s="222"/>
      <c r="H56" s="222">
        <f t="shared" si="42"/>
        <v>0</v>
      </c>
      <c r="I56" s="222"/>
      <c r="J56" s="222">
        <f t="shared" ref="J56:AC56" si="43">J12+J18</f>
        <v>0</v>
      </c>
      <c r="K56" s="222"/>
      <c r="L56" s="222">
        <f t="shared" si="43"/>
        <v>0</v>
      </c>
      <c r="M56" s="222"/>
      <c r="N56" s="222">
        <f t="shared" si="43"/>
        <v>0</v>
      </c>
      <c r="O56" s="222"/>
      <c r="P56" s="222">
        <f t="shared" si="43"/>
        <v>0</v>
      </c>
      <c r="Q56" s="222"/>
      <c r="R56" s="222">
        <f t="shared" si="43"/>
        <v>0</v>
      </c>
      <c r="S56" s="222"/>
      <c r="T56" s="222">
        <f t="shared" si="43"/>
        <v>0</v>
      </c>
      <c r="U56" s="222">
        <f t="shared" si="43"/>
        <v>0</v>
      </c>
      <c r="V56" s="222">
        <f t="shared" si="43"/>
        <v>0</v>
      </c>
      <c r="W56" s="222">
        <f t="shared" si="43"/>
        <v>0</v>
      </c>
      <c r="X56" s="222">
        <f t="shared" si="43"/>
        <v>0</v>
      </c>
      <c r="Y56" s="222"/>
      <c r="Z56" s="222">
        <f t="shared" si="43"/>
        <v>0</v>
      </c>
      <c r="AA56" s="222">
        <f t="shared" si="43"/>
        <v>0</v>
      </c>
      <c r="AB56" s="222">
        <f t="shared" si="43"/>
        <v>0</v>
      </c>
      <c r="AC56" s="222">
        <f t="shared" si="43"/>
        <v>0</v>
      </c>
    </row>
    <row r="57" spans="1:33" x14ac:dyDescent="0.25">
      <c r="A57" s="223"/>
      <c r="B57" s="224"/>
      <c r="R57" s="209"/>
      <c r="T57" s="209"/>
    </row>
    <row r="58" spans="1:33" ht="15.75" x14ac:dyDescent="0.25">
      <c r="A58" s="225"/>
      <c r="B58" s="180"/>
      <c r="R58" s="209"/>
      <c r="T58" s="226"/>
      <c r="U58" s="227"/>
      <c r="V58" s="228"/>
      <c r="W58" s="226"/>
      <c r="X58" s="229"/>
    </row>
    <row r="59" spans="1:33" ht="15.75" x14ac:dyDescent="0.25">
      <c r="A59" s="393" t="s">
        <v>400</v>
      </c>
      <c r="B59" s="393"/>
      <c r="R59" s="209"/>
      <c r="T59" s="226"/>
      <c r="U59" s="230"/>
      <c r="V59" s="228"/>
      <c r="W59" s="226"/>
      <c r="X59" s="229"/>
    </row>
    <row r="60" spans="1:33" ht="15" customHeight="1" x14ac:dyDescent="0.25">
      <c r="A60" s="393" t="s">
        <v>401</v>
      </c>
      <c r="B60" s="393"/>
      <c r="C60" s="393"/>
      <c r="D60" s="393"/>
      <c r="R60" s="209"/>
      <c r="T60" s="226"/>
      <c r="U60" s="229"/>
      <c r="V60" s="228"/>
      <c r="W60" s="226"/>
      <c r="X60" s="229"/>
    </row>
    <row r="61" spans="1:33" x14ac:dyDescent="0.25">
      <c r="B61" s="224"/>
      <c r="R61" s="209"/>
      <c r="T61" s="226"/>
      <c r="U61" s="229"/>
      <c r="V61" s="228"/>
      <c r="W61" s="228"/>
      <c r="X61" s="229"/>
    </row>
    <row r="62" spans="1:33" ht="15" customHeight="1" x14ac:dyDescent="0.25">
      <c r="B62" s="224"/>
      <c r="R62" s="209"/>
      <c r="T62" s="226"/>
      <c r="U62" s="229"/>
      <c r="V62" s="229"/>
      <c r="W62" s="229"/>
      <c r="X62" s="229"/>
    </row>
    <row r="63" spans="1:33" x14ac:dyDescent="0.25">
      <c r="B63" s="224"/>
      <c r="R63" s="209"/>
      <c r="T63" s="209"/>
    </row>
    <row r="64" spans="1:33" x14ac:dyDescent="0.25">
      <c r="B64" s="224"/>
      <c r="R64" s="209"/>
      <c r="T64" s="209"/>
    </row>
    <row r="65" spans="1:20" x14ac:dyDescent="0.25">
      <c r="B65" s="224"/>
      <c r="G65" s="229"/>
      <c r="H65" s="229"/>
      <c r="I65" s="229"/>
      <c r="J65" s="229"/>
      <c r="K65" s="229"/>
      <c r="R65" s="209"/>
      <c r="T65" s="209"/>
    </row>
    <row r="66" spans="1:20" x14ac:dyDescent="0.25">
      <c r="B66" s="224"/>
      <c r="G66" s="229"/>
      <c r="H66" s="405"/>
      <c r="I66" s="403"/>
      <c r="J66" s="403"/>
      <c r="K66" s="229"/>
      <c r="R66" s="209"/>
      <c r="T66" s="209"/>
    </row>
    <row r="67" spans="1:20" x14ac:dyDescent="0.25">
      <c r="B67" s="224"/>
      <c r="G67" s="229"/>
      <c r="H67" s="405"/>
      <c r="I67" s="403"/>
      <c r="J67" s="403"/>
      <c r="K67" s="229"/>
      <c r="R67" s="209"/>
      <c r="T67" s="209"/>
    </row>
    <row r="68" spans="1:20" x14ac:dyDescent="0.25">
      <c r="B68" s="224"/>
      <c r="G68" s="229"/>
      <c r="H68" s="229"/>
      <c r="I68" s="229"/>
      <c r="J68" s="229"/>
      <c r="K68" s="229"/>
      <c r="R68" s="209"/>
      <c r="T68" s="209"/>
    </row>
    <row r="69" spans="1:20" x14ac:dyDescent="0.25">
      <c r="B69" s="224"/>
      <c r="R69" s="209"/>
      <c r="T69" s="209"/>
    </row>
    <row r="70" spans="1:20" x14ac:dyDescent="0.25">
      <c r="B70" s="224"/>
      <c r="R70" s="209"/>
      <c r="T70" s="209"/>
    </row>
    <row r="71" spans="1:20" x14ac:dyDescent="0.25">
      <c r="B71" s="224"/>
      <c r="R71" s="209"/>
      <c r="T71" s="209"/>
    </row>
    <row r="72" spans="1:20" x14ac:dyDescent="0.25">
      <c r="B72" s="224"/>
      <c r="R72" s="209"/>
      <c r="T72" s="209"/>
    </row>
    <row r="73" spans="1:20" x14ac:dyDescent="0.25">
      <c r="B73" s="224"/>
      <c r="R73" s="209"/>
      <c r="T73" s="209"/>
    </row>
    <row r="74" spans="1:20" x14ac:dyDescent="0.25">
      <c r="B74" s="224"/>
      <c r="R74" s="209"/>
      <c r="T74" s="209"/>
    </row>
    <row r="75" spans="1:20" x14ac:dyDescent="0.25">
      <c r="B75" s="224"/>
      <c r="R75" s="209"/>
      <c r="T75" s="209"/>
    </row>
    <row r="76" spans="1:20" x14ac:dyDescent="0.25">
      <c r="B76" s="224"/>
      <c r="R76" s="209"/>
      <c r="T76" s="209"/>
    </row>
    <row r="77" spans="1:20" x14ac:dyDescent="0.25">
      <c r="A77" s="224"/>
      <c r="Q77" s="209"/>
      <c r="S77" s="209"/>
    </row>
    <row r="78" spans="1:20" x14ac:dyDescent="0.25">
      <c r="A78" s="224"/>
      <c r="Q78" s="209"/>
      <c r="S78" s="209"/>
    </row>
    <row r="79" spans="1:20" x14ac:dyDescent="0.25">
      <c r="A79" s="224"/>
      <c r="Q79" s="209"/>
      <c r="S79" s="209"/>
    </row>
    <row r="80" spans="1:20" x14ac:dyDescent="0.25">
      <c r="A80" s="224"/>
      <c r="Q80" s="209"/>
      <c r="S80" s="209"/>
    </row>
    <row r="81" spans="1:19" x14ac:dyDescent="0.25">
      <c r="A81" s="224"/>
      <c r="Q81" s="209"/>
      <c r="S81" s="209"/>
    </row>
    <row r="82" spans="1:19" x14ac:dyDescent="0.25">
      <c r="A82" s="224"/>
      <c r="Q82" s="209"/>
      <c r="S82" s="209"/>
    </row>
    <row r="83" spans="1:19" x14ac:dyDescent="0.25">
      <c r="A83" s="224"/>
      <c r="Q83" s="209"/>
      <c r="S83" s="209"/>
    </row>
    <row r="84" spans="1:19" x14ac:dyDescent="0.25">
      <c r="A84" s="224"/>
      <c r="Q84" s="209"/>
      <c r="S84" s="209"/>
    </row>
    <row r="85" spans="1:19" x14ac:dyDescent="0.25">
      <c r="A85" s="224"/>
      <c r="Q85" s="209"/>
      <c r="S85" s="209"/>
    </row>
    <row r="86" spans="1:19" x14ac:dyDescent="0.25">
      <c r="A86" s="224"/>
      <c r="Q86" s="209"/>
      <c r="S86" s="209"/>
    </row>
    <row r="87" spans="1:19" x14ac:dyDescent="0.25">
      <c r="A87" s="224"/>
      <c r="Q87" s="209"/>
      <c r="S87" s="209"/>
    </row>
    <row r="88" spans="1:19" x14ac:dyDescent="0.25">
      <c r="A88" s="224"/>
      <c r="Q88" s="209"/>
      <c r="S88" s="209"/>
    </row>
    <row r="89" spans="1:19" x14ac:dyDescent="0.25">
      <c r="A89" s="224"/>
      <c r="Q89" s="209"/>
      <c r="S89" s="209"/>
    </row>
    <row r="90" spans="1:19" x14ac:dyDescent="0.25">
      <c r="A90" s="224"/>
      <c r="Q90" s="209"/>
      <c r="S90" s="209"/>
    </row>
    <row r="91" spans="1:19" x14ac:dyDescent="0.25">
      <c r="A91" s="224"/>
      <c r="Q91" s="209"/>
      <c r="S91" s="209"/>
    </row>
    <row r="92" spans="1:19" x14ac:dyDescent="0.25">
      <c r="A92" s="224"/>
      <c r="Q92" s="209"/>
      <c r="S92" s="209"/>
    </row>
    <row r="93" spans="1:19" x14ac:dyDescent="0.25">
      <c r="A93" s="224"/>
      <c r="Q93" s="209"/>
      <c r="S93" s="209"/>
    </row>
    <row r="94" spans="1:19" x14ac:dyDescent="0.25">
      <c r="A94" s="224"/>
      <c r="Q94" s="209"/>
      <c r="S94" s="209"/>
    </row>
    <row r="95" spans="1:19" x14ac:dyDescent="0.25">
      <c r="A95" s="224"/>
      <c r="Q95" s="209"/>
      <c r="S95" s="209"/>
    </row>
    <row r="96" spans="1:19" x14ac:dyDescent="0.25">
      <c r="A96" s="224"/>
      <c r="Q96" s="209"/>
      <c r="S96" s="209"/>
    </row>
    <row r="97" spans="1:19" x14ac:dyDescent="0.25">
      <c r="A97" s="224"/>
      <c r="Q97" s="209"/>
      <c r="S97" s="209"/>
    </row>
    <row r="98" spans="1:19" x14ac:dyDescent="0.25">
      <c r="A98" s="224"/>
    </row>
    <row r="99" spans="1:19" x14ac:dyDescent="0.25">
      <c r="A99" s="224"/>
    </row>
    <row r="100" spans="1:19" x14ac:dyDescent="0.25">
      <c r="A100" s="224"/>
    </row>
    <row r="101" spans="1:19" x14ac:dyDescent="0.25">
      <c r="A101" s="224"/>
    </row>
    <row r="102" spans="1:19" x14ac:dyDescent="0.25">
      <c r="A102" s="224"/>
    </row>
    <row r="103" spans="1:19" x14ac:dyDescent="0.25">
      <c r="A103" s="224"/>
    </row>
    <row r="104" spans="1:19" x14ac:dyDescent="0.25">
      <c r="B104" s="224"/>
    </row>
    <row r="105" spans="1:19" x14ac:dyDescent="0.25">
      <c r="B105" s="224"/>
    </row>
    <row r="106" spans="1:19" x14ac:dyDescent="0.25">
      <c r="B106" s="224"/>
    </row>
    <row r="107" spans="1:19" x14ac:dyDescent="0.25">
      <c r="B107" s="224"/>
    </row>
    <row r="108" spans="1:19" x14ac:dyDescent="0.25">
      <c r="B108" s="224"/>
    </row>
    <row r="109" spans="1:19" x14ac:dyDescent="0.25">
      <c r="B109" s="224"/>
    </row>
    <row r="110" spans="1:19" x14ac:dyDescent="0.25">
      <c r="B110" s="224"/>
    </row>
    <row r="111" spans="1:19" x14ac:dyDescent="0.25">
      <c r="B111" s="224"/>
    </row>
    <row r="112" spans="1:19" x14ac:dyDescent="0.25">
      <c r="B112" s="224"/>
    </row>
    <row r="113" spans="2:2" x14ac:dyDescent="0.25">
      <c r="B113" s="224"/>
    </row>
    <row r="114" spans="2:2" x14ac:dyDescent="0.25">
      <c r="B114" s="224"/>
    </row>
    <row r="115" spans="2:2" x14ac:dyDescent="0.25">
      <c r="B115" s="224"/>
    </row>
    <row r="116" spans="2:2" x14ac:dyDescent="0.25">
      <c r="B116" s="224"/>
    </row>
    <row r="117" spans="2:2" x14ac:dyDescent="0.25">
      <c r="B117" s="224"/>
    </row>
    <row r="118" spans="2:2" x14ac:dyDescent="0.25">
      <c r="B118" s="224"/>
    </row>
    <row r="119" spans="2:2" x14ac:dyDescent="0.25">
      <c r="B119" s="224"/>
    </row>
    <row r="120" spans="2:2" x14ac:dyDescent="0.25">
      <c r="B120" s="224"/>
    </row>
    <row r="121" spans="2:2" x14ac:dyDescent="0.25">
      <c r="B121" s="224"/>
    </row>
    <row r="122" spans="2:2" x14ac:dyDescent="0.25">
      <c r="B122" s="224"/>
    </row>
    <row r="123" spans="2:2" x14ac:dyDescent="0.25">
      <c r="B123" s="224"/>
    </row>
    <row r="124" spans="2:2" x14ac:dyDescent="0.25">
      <c r="B124" s="224"/>
    </row>
    <row r="125" spans="2:2" x14ac:dyDescent="0.25">
      <c r="B125" s="224"/>
    </row>
    <row r="126" spans="2:2" x14ac:dyDescent="0.25">
      <c r="B126" s="224"/>
    </row>
    <row r="127" spans="2:2" x14ac:dyDescent="0.25">
      <c r="B127" s="224"/>
    </row>
    <row r="128" spans="2:2" x14ac:dyDescent="0.25">
      <c r="B128" s="224"/>
    </row>
    <row r="129" spans="2:2" x14ac:dyDescent="0.25">
      <c r="B129" s="224"/>
    </row>
    <row r="130" spans="2:2" x14ac:dyDescent="0.25">
      <c r="B130" s="224"/>
    </row>
    <row r="131" spans="2:2" x14ac:dyDescent="0.25">
      <c r="B131" s="224"/>
    </row>
    <row r="132" spans="2:2" x14ac:dyDescent="0.25">
      <c r="B132" s="224"/>
    </row>
    <row r="133" spans="2:2" x14ac:dyDescent="0.25">
      <c r="B133" s="224"/>
    </row>
    <row r="134" spans="2:2" x14ac:dyDescent="0.25">
      <c r="B134" s="224"/>
    </row>
    <row r="135" spans="2:2" x14ac:dyDescent="0.25">
      <c r="B135" s="224"/>
    </row>
    <row r="136" spans="2:2" x14ac:dyDescent="0.25">
      <c r="B136" s="224"/>
    </row>
    <row r="137" spans="2:2" x14ac:dyDescent="0.25">
      <c r="B137" s="224"/>
    </row>
    <row r="138" spans="2:2" x14ac:dyDescent="0.25">
      <c r="B138" s="224"/>
    </row>
    <row r="139" spans="2:2" x14ac:dyDescent="0.25">
      <c r="B139" s="224"/>
    </row>
    <row r="140" spans="2:2" x14ac:dyDescent="0.25">
      <c r="B140" s="224"/>
    </row>
    <row r="141" spans="2:2" x14ac:dyDescent="0.25">
      <c r="B141" s="224"/>
    </row>
    <row r="142" spans="2:2" x14ac:dyDescent="0.25">
      <c r="B142" s="224"/>
    </row>
    <row r="143" spans="2:2" x14ac:dyDescent="0.25">
      <c r="B143" s="224"/>
    </row>
    <row r="144" spans="2:2" x14ac:dyDescent="0.25">
      <c r="B144" s="224"/>
    </row>
    <row r="145" spans="2:2" x14ac:dyDescent="0.25">
      <c r="B145" s="224"/>
    </row>
    <row r="146" spans="2:2" x14ac:dyDescent="0.25">
      <c r="B146" s="224"/>
    </row>
    <row r="147" spans="2:2" x14ac:dyDescent="0.25">
      <c r="B147" s="224"/>
    </row>
    <row r="148" spans="2:2" x14ac:dyDescent="0.25">
      <c r="B148" s="224"/>
    </row>
    <row r="149" spans="2:2" x14ac:dyDescent="0.25">
      <c r="B149" s="224"/>
    </row>
    <row r="150" spans="2:2" x14ac:dyDescent="0.25">
      <c r="B150" s="224"/>
    </row>
    <row r="151" spans="2:2" x14ac:dyDescent="0.25">
      <c r="B151" s="224"/>
    </row>
    <row r="152" spans="2:2" x14ac:dyDescent="0.25">
      <c r="B152" s="224"/>
    </row>
    <row r="153" spans="2:2" x14ac:dyDescent="0.25">
      <c r="B153" s="224"/>
    </row>
    <row r="154" spans="2:2" x14ac:dyDescent="0.25">
      <c r="B154" s="224"/>
    </row>
    <row r="155" spans="2:2" x14ac:dyDescent="0.25">
      <c r="B155" s="224"/>
    </row>
    <row r="156" spans="2:2" x14ac:dyDescent="0.25">
      <c r="B156" s="224"/>
    </row>
    <row r="157" spans="2:2" x14ac:dyDescent="0.25">
      <c r="B157" s="224"/>
    </row>
    <row r="158" spans="2:2" x14ac:dyDescent="0.25">
      <c r="B158" s="224"/>
    </row>
    <row r="159" spans="2:2" x14ac:dyDescent="0.25">
      <c r="B159" s="224"/>
    </row>
    <row r="160" spans="2:2" x14ac:dyDescent="0.25">
      <c r="B160" s="224"/>
    </row>
    <row r="161" spans="2:2" x14ac:dyDescent="0.25">
      <c r="B161" s="224"/>
    </row>
    <row r="162" spans="2:2" x14ac:dyDescent="0.25">
      <c r="B162" s="224"/>
    </row>
    <row r="163" spans="2:2" x14ac:dyDescent="0.25">
      <c r="B163" s="224"/>
    </row>
    <row r="164" spans="2:2" x14ac:dyDescent="0.25">
      <c r="B164" s="224"/>
    </row>
    <row r="165" spans="2:2" x14ac:dyDescent="0.25">
      <c r="B165" s="224"/>
    </row>
    <row r="166" spans="2:2" x14ac:dyDescent="0.25">
      <c r="B166" s="224"/>
    </row>
    <row r="167" spans="2:2" x14ac:dyDescent="0.25">
      <c r="B167" s="224"/>
    </row>
    <row r="168" spans="2:2" x14ac:dyDescent="0.25">
      <c r="B168" s="224"/>
    </row>
    <row r="169" spans="2:2" x14ac:dyDescent="0.25">
      <c r="B169" s="224"/>
    </row>
    <row r="170" spans="2:2" x14ac:dyDescent="0.25">
      <c r="B170" s="224"/>
    </row>
    <row r="171" spans="2:2" x14ac:dyDescent="0.25">
      <c r="B171" s="224"/>
    </row>
    <row r="172" spans="2:2" x14ac:dyDescent="0.25">
      <c r="B172" s="224"/>
    </row>
    <row r="173" spans="2:2" x14ac:dyDescent="0.25">
      <c r="B173" s="224"/>
    </row>
    <row r="174" spans="2:2" x14ac:dyDescent="0.25">
      <c r="B174" s="224"/>
    </row>
    <row r="175" spans="2:2" x14ac:dyDescent="0.25">
      <c r="B175" s="224"/>
    </row>
    <row r="176" spans="2:2" x14ac:dyDescent="0.25">
      <c r="B176" s="224"/>
    </row>
    <row r="177" spans="2:2" x14ac:dyDescent="0.25">
      <c r="B177" s="224"/>
    </row>
    <row r="178" spans="2:2" x14ac:dyDescent="0.25">
      <c r="B178" s="224"/>
    </row>
    <row r="179" spans="2:2" x14ac:dyDescent="0.25">
      <c r="B179" s="224"/>
    </row>
    <row r="180" spans="2:2" x14ac:dyDescent="0.25">
      <c r="B180" s="224"/>
    </row>
    <row r="181" spans="2:2" x14ac:dyDescent="0.25">
      <c r="B181" s="224"/>
    </row>
    <row r="182" spans="2:2" x14ac:dyDescent="0.25">
      <c r="B182" s="224"/>
    </row>
    <row r="183" spans="2:2" x14ac:dyDescent="0.25">
      <c r="B183" s="224"/>
    </row>
    <row r="184" spans="2:2" x14ac:dyDescent="0.25">
      <c r="B184" s="224"/>
    </row>
    <row r="185" spans="2:2" x14ac:dyDescent="0.25">
      <c r="B185" s="224"/>
    </row>
    <row r="186" spans="2:2" x14ac:dyDescent="0.25">
      <c r="B186" s="224"/>
    </row>
    <row r="187" spans="2:2" x14ac:dyDescent="0.25">
      <c r="B187" s="224"/>
    </row>
    <row r="188" spans="2:2" x14ac:dyDescent="0.25">
      <c r="B188" s="224"/>
    </row>
    <row r="189" spans="2:2" x14ac:dyDescent="0.25">
      <c r="B189" s="224"/>
    </row>
    <row r="190" spans="2:2" x14ac:dyDescent="0.25">
      <c r="B190" s="224"/>
    </row>
    <row r="191" spans="2:2" x14ac:dyDescent="0.25">
      <c r="B191" s="224"/>
    </row>
    <row r="192" spans="2:2" x14ac:dyDescent="0.25">
      <c r="B192" s="224"/>
    </row>
    <row r="193" spans="2:2" x14ac:dyDescent="0.25">
      <c r="B193" s="224"/>
    </row>
    <row r="194" spans="2:2" x14ac:dyDescent="0.25">
      <c r="B194" s="224"/>
    </row>
    <row r="195" spans="2:2" x14ac:dyDescent="0.25">
      <c r="B195" s="224"/>
    </row>
    <row r="196" spans="2:2" x14ac:dyDescent="0.25">
      <c r="B196" s="224"/>
    </row>
    <row r="197" spans="2:2" x14ac:dyDescent="0.25">
      <c r="B197" s="224"/>
    </row>
    <row r="198" spans="2:2" x14ac:dyDescent="0.25">
      <c r="B198" s="224"/>
    </row>
    <row r="199" spans="2:2" x14ac:dyDescent="0.25">
      <c r="B199" s="224"/>
    </row>
    <row r="200" spans="2:2" x14ac:dyDescent="0.25">
      <c r="B200" s="224"/>
    </row>
    <row r="201" spans="2:2" x14ac:dyDescent="0.25">
      <c r="B201" s="224"/>
    </row>
    <row r="202" spans="2:2" x14ac:dyDescent="0.25">
      <c r="B202" s="224"/>
    </row>
    <row r="203" spans="2:2" x14ac:dyDescent="0.25">
      <c r="B203" s="224"/>
    </row>
    <row r="204" spans="2:2" x14ac:dyDescent="0.25">
      <c r="B204" s="224"/>
    </row>
    <row r="205" spans="2:2" x14ac:dyDescent="0.25">
      <c r="B205" s="224"/>
    </row>
    <row r="206" spans="2:2" x14ac:dyDescent="0.25">
      <c r="B206" s="224"/>
    </row>
    <row r="207" spans="2:2" x14ac:dyDescent="0.25">
      <c r="B207" s="224"/>
    </row>
    <row r="208" spans="2:2" x14ac:dyDescent="0.25">
      <c r="B208" s="224"/>
    </row>
    <row r="209" spans="2:2" x14ac:dyDescent="0.25">
      <c r="B209" s="224"/>
    </row>
    <row r="210" spans="2:2" x14ac:dyDescent="0.25">
      <c r="B210" s="224"/>
    </row>
    <row r="211" spans="2:2" x14ac:dyDescent="0.25">
      <c r="B211" s="224"/>
    </row>
    <row r="212" spans="2:2" x14ac:dyDescent="0.25">
      <c r="B212" s="224"/>
    </row>
    <row r="213" spans="2:2" x14ac:dyDescent="0.25">
      <c r="B213" s="224"/>
    </row>
    <row r="214" spans="2:2" x14ac:dyDescent="0.25">
      <c r="B214" s="224"/>
    </row>
    <row r="215" spans="2:2" x14ac:dyDescent="0.25">
      <c r="B215" s="224"/>
    </row>
    <row r="216" spans="2:2" x14ac:dyDescent="0.25">
      <c r="B216" s="224"/>
    </row>
    <row r="217" spans="2:2" x14ac:dyDescent="0.25">
      <c r="B217" s="224"/>
    </row>
    <row r="218" spans="2:2" x14ac:dyDescent="0.25">
      <c r="B218" s="224"/>
    </row>
    <row r="219" spans="2:2" x14ac:dyDescent="0.25">
      <c r="B219" s="224"/>
    </row>
    <row r="220" spans="2:2" x14ac:dyDescent="0.25">
      <c r="B220" s="224"/>
    </row>
    <row r="221" spans="2:2" x14ac:dyDescent="0.25">
      <c r="B221" s="224"/>
    </row>
    <row r="222" spans="2:2" x14ac:dyDescent="0.25">
      <c r="B222" s="224"/>
    </row>
    <row r="223" spans="2:2" x14ac:dyDescent="0.25">
      <c r="B223" s="224"/>
    </row>
    <row r="224" spans="2:2" x14ac:dyDescent="0.25">
      <c r="B224" s="224"/>
    </row>
    <row r="225" spans="2:2" x14ac:dyDescent="0.25">
      <c r="B225" s="224"/>
    </row>
    <row r="226" spans="2:2" x14ac:dyDescent="0.25">
      <c r="B226" s="224"/>
    </row>
    <row r="227" spans="2:2" x14ac:dyDescent="0.25">
      <c r="B227" s="224"/>
    </row>
    <row r="228" spans="2:2" x14ac:dyDescent="0.25">
      <c r="B228" s="224"/>
    </row>
    <row r="229" spans="2:2" x14ac:dyDescent="0.25">
      <c r="B229" s="224"/>
    </row>
    <row r="230" spans="2:2" x14ac:dyDescent="0.25">
      <c r="B230" s="224"/>
    </row>
    <row r="231" spans="2:2" x14ac:dyDescent="0.25">
      <c r="B231" s="224"/>
    </row>
    <row r="232" spans="2:2" x14ac:dyDescent="0.25">
      <c r="B232" s="224"/>
    </row>
    <row r="233" spans="2:2" x14ac:dyDescent="0.25">
      <c r="B233" s="224"/>
    </row>
    <row r="234" spans="2:2" x14ac:dyDescent="0.25">
      <c r="B234" s="224"/>
    </row>
    <row r="235" spans="2:2" x14ac:dyDescent="0.25">
      <c r="B235" s="224"/>
    </row>
    <row r="236" spans="2:2" x14ac:dyDescent="0.25">
      <c r="B236" s="224"/>
    </row>
    <row r="237" spans="2:2" x14ac:dyDescent="0.25">
      <c r="B237" s="224"/>
    </row>
    <row r="238" spans="2:2" x14ac:dyDescent="0.25">
      <c r="B238" s="224"/>
    </row>
    <row r="239" spans="2:2" x14ac:dyDescent="0.25">
      <c r="B239" s="224"/>
    </row>
    <row r="240" spans="2:2" x14ac:dyDescent="0.25">
      <c r="B240" s="224"/>
    </row>
    <row r="241" spans="2:2" x14ac:dyDescent="0.25">
      <c r="B241" s="224"/>
    </row>
    <row r="242" spans="2:2" x14ac:dyDescent="0.25">
      <c r="B242" s="224"/>
    </row>
    <row r="243" spans="2:2" x14ac:dyDescent="0.25">
      <c r="B243" s="224"/>
    </row>
    <row r="244" spans="2:2" x14ac:dyDescent="0.25">
      <c r="B244" s="224"/>
    </row>
    <row r="245" spans="2:2" x14ac:dyDescent="0.25">
      <c r="B245" s="224"/>
    </row>
  </sheetData>
  <mergeCells count="42">
    <mergeCell ref="Z3:AC3"/>
    <mergeCell ref="Z1:AC1"/>
    <mergeCell ref="Y7:AC7"/>
    <mergeCell ref="A8:A10"/>
    <mergeCell ref="B8:B10"/>
    <mergeCell ref="C8:E8"/>
    <mergeCell ref="F8:F10"/>
    <mergeCell ref="G8:G10"/>
    <mergeCell ref="H8:H10"/>
    <mergeCell ref="U8:U10"/>
    <mergeCell ref="W8:W10"/>
    <mergeCell ref="X8:X10"/>
    <mergeCell ref="F6:T6"/>
    <mergeCell ref="I8:N8"/>
    <mergeCell ref="Y8:Z9"/>
    <mergeCell ref="AA8:AA10"/>
    <mergeCell ref="A59:B59"/>
    <mergeCell ref="A60:D60"/>
    <mergeCell ref="A13:A18"/>
    <mergeCell ref="A20:A22"/>
    <mergeCell ref="A24:A31"/>
    <mergeCell ref="A32:A36"/>
    <mergeCell ref="A37:A38"/>
    <mergeCell ref="A39:A43"/>
    <mergeCell ref="A52:E52"/>
    <mergeCell ref="A54:B54"/>
    <mergeCell ref="A56:B56"/>
    <mergeCell ref="AB8:AB10"/>
    <mergeCell ref="AC8:AC10"/>
    <mergeCell ref="C9:C10"/>
    <mergeCell ref="D9:D10"/>
    <mergeCell ref="E9:E10"/>
    <mergeCell ref="O8:P9"/>
    <mergeCell ref="Q8:R9"/>
    <mergeCell ref="S8:T9"/>
    <mergeCell ref="F5:T5"/>
    <mergeCell ref="J66:J67"/>
    <mergeCell ref="I9:J9"/>
    <mergeCell ref="K9:L9"/>
    <mergeCell ref="M9:N9"/>
    <mergeCell ref="H66:H67"/>
    <mergeCell ref="I66:I67"/>
  </mergeCells>
  <pageMargins left="0.59055118110236227" right="0" top="0.19685039370078741" bottom="0" header="0.31496062992125984" footer="0.31496062992125984"/>
  <pageSetup paperSize="9" scale="69" fitToWidth="2" orientation="landscape" verticalDpi="18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244"/>
  <sheetViews>
    <sheetView view="pageBreakPreview" zoomScale="60" zoomScaleNormal="60" workbookViewId="0">
      <pane xSplit="4" ySplit="9" topLeftCell="O10" activePane="bottomRight" state="frozen"/>
      <selection pane="topRight" activeCell="E1" sqref="E1"/>
      <selection pane="bottomLeft" activeCell="A8" sqref="A8"/>
      <selection pane="bottomRight" activeCell="AE1" sqref="AE1:AG1"/>
    </sheetView>
  </sheetViews>
  <sheetFormatPr defaultRowHeight="15" x14ac:dyDescent="0.25"/>
  <cols>
    <col min="1" max="1" width="15.28515625" style="197" customWidth="1"/>
    <col min="2" max="2" width="20.7109375" style="197" customWidth="1"/>
    <col min="3" max="3" width="10.85546875" style="197" customWidth="1"/>
    <col min="4" max="4" width="12.85546875" style="197" customWidth="1"/>
    <col min="5" max="5" width="11.5703125" style="197" customWidth="1"/>
    <col min="6" max="6" width="13.85546875" style="197" customWidth="1"/>
    <col min="7" max="7" width="7.42578125" style="197" customWidth="1"/>
    <col min="8" max="8" width="14.5703125" style="197" customWidth="1"/>
    <col min="9" max="9" width="7.28515625" style="197" customWidth="1"/>
    <col min="10" max="11" width="12.7109375" style="197" customWidth="1"/>
    <col min="12" max="12" width="17.7109375" style="197" customWidth="1"/>
    <col min="13" max="13" width="7.28515625" style="295" customWidth="1"/>
    <col min="14" max="14" width="17.7109375" style="295" customWidth="1"/>
    <col min="15" max="15" width="7.140625" style="295" customWidth="1"/>
    <col min="16" max="16" width="17.7109375" style="295" customWidth="1"/>
    <col min="17" max="17" width="6.42578125" style="295" customWidth="1"/>
    <col min="18" max="18" width="17.7109375" style="295" customWidth="1"/>
    <col min="19" max="19" width="6.7109375" style="197" customWidth="1"/>
    <col min="20" max="20" width="18.7109375" style="197" customWidth="1"/>
    <col min="21" max="21" width="6.42578125" style="197" customWidth="1"/>
    <col min="22" max="22" width="14.42578125" style="197" customWidth="1"/>
    <col min="23" max="23" width="7.42578125" style="197" customWidth="1"/>
    <col min="24" max="24" width="14.5703125" style="197" customWidth="1"/>
    <col min="25" max="25" width="19" style="197" customWidth="1"/>
    <col min="26" max="26" width="14.5703125" style="231" customWidth="1"/>
    <col min="27" max="27" width="19.42578125" style="197" customWidth="1"/>
    <col min="28" max="28" width="19" style="197" customWidth="1"/>
    <col min="29" max="29" width="7.28515625" style="197" customWidth="1"/>
    <col min="30" max="30" width="16.140625" style="231" customWidth="1"/>
    <col min="31" max="33" width="18.42578125" style="197" customWidth="1"/>
    <col min="34" max="34" width="9.140625" style="197"/>
    <col min="35" max="35" width="18.42578125" style="197" hidden="1" customWidth="1"/>
    <col min="36" max="36" width="17.42578125" style="197" customWidth="1"/>
    <col min="37" max="46" width="9.140625" style="197"/>
    <col min="47" max="16384" width="9.140625" style="199"/>
  </cols>
  <sheetData>
    <row r="1" spans="1:46" ht="69.75" customHeight="1" x14ac:dyDescent="0.25">
      <c r="A1" s="347"/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347"/>
      <c r="Q1" s="347"/>
      <c r="R1" s="347"/>
      <c r="S1" s="347"/>
      <c r="T1" s="347"/>
      <c r="U1" s="347"/>
      <c r="V1" s="347"/>
      <c r="W1" s="347"/>
      <c r="X1" s="347"/>
      <c r="Y1" s="347"/>
      <c r="AA1" s="347"/>
      <c r="AB1" s="347"/>
      <c r="AC1" s="347"/>
      <c r="AE1" s="412" t="s">
        <v>580</v>
      </c>
      <c r="AF1" s="412"/>
      <c r="AG1" s="412"/>
      <c r="AH1" s="347"/>
      <c r="AI1" s="347"/>
      <c r="AJ1" s="347"/>
      <c r="AK1" s="347"/>
      <c r="AL1" s="347"/>
      <c r="AM1" s="347"/>
      <c r="AN1" s="347"/>
      <c r="AO1" s="347"/>
      <c r="AP1" s="347"/>
      <c r="AQ1" s="347"/>
      <c r="AR1" s="347"/>
      <c r="AS1" s="347"/>
      <c r="AT1" s="347"/>
    </row>
    <row r="2" spans="1:46" x14ac:dyDescent="0.25">
      <c r="A2" s="347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W2" s="347"/>
      <c r="X2" s="347"/>
      <c r="Y2" s="347"/>
      <c r="AA2" s="347"/>
      <c r="AB2" s="347"/>
      <c r="AC2" s="347"/>
      <c r="AE2" s="347"/>
      <c r="AF2" s="347"/>
      <c r="AG2" s="347"/>
      <c r="AH2" s="347"/>
      <c r="AI2" s="347"/>
      <c r="AJ2" s="347"/>
      <c r="AK2" s="347"/>
      <c r="AL2" s="347"/>
      <c r="AM2" s="347"/>
      <c r="AN2" s="347"/>
      <c r="AO2" s="347"/>
      <c r="AP2" s="347"/>
      <c r="AQ2" s="347"/>
      <c r="AR2" s="347"/>
      <c r="AS2" s="347"/>
      <c r="AT2" s="347"/>
    </row>
    <row r="3" spans="1:46" ht="15" customHeight="1" x14ac:dyDescent="0.25">
      <c r="AE3" s="412" t="s">
        <v>491</v>
      </c>
      <c r="AF3" s="412"/>
      <c r="AG3" s="412"/>
    </row>
    <row r="4" spans="1:46" ht="23.25" customHeight="1" x14ac:dyDescent="0.25">
      <c r="A4" s="417" t="s">
        <v>583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417"/>
      <c r="P4" s="417"/>
      <c r="Q4" s="417"/>
      <c r="R4" s="417"/>
      <c r="S4" s="417"/>
      <c r="T4" s="417"/>
      <c r="U4" s="417"/>
      <c r="V4" s="417"/>
      <c r="W4" s="417"/>
      <c r="X4" s="417"/>
      <c r="Y4" s="417"/>
    </row>
    <row r="5" spans="1:46" x14ac:dyDescent="0.25">
      <c r="G5" s="418"/>
      <c r="H5" s="418"/>
      <c r="I5" s="418"/>
      <c r="J5" s="418"/>
      <c r="K5" s="232"/>
      <c r="AF5" s="198" t="s">
        <v>459</v>
      </c>
    </row>
    <row r="7" spans="1:46" s="201" customFormat="1" ht="15" customHeight="1" x14ac:dyDescent="0.25">
      <c r="A7" s="414" t="s">
        <v>408</v>
      </c>
      <c r="B7" s="414" t="s">
        <v>409</v>
      </c>
      <c r="C7" s="423" t="s">
        <v>460</v>
      </c>
      <c r="D7" s="424"/>
      <c r="E7" s="424"/>
      <c r="F7" s="426" t="s">
        <v>411</v>
      </c>
      <c r="G7" s="415" t="s">
        <v>461</v>
      </c>
      <c r="H7" s="404" t="s">
        <v>413</v>
      </c>
      <c r="I7" s="419" t="s">
        <v>500</v>
      </c>
      <c r="J7" s="419"/>
      <c r="K7" s="420" t="s">
        <v>462</v>
      </c>
      <c r="L7" s="407" t="s">
        <v>463</v>
      </c>
      <c r="M7" s="423" t="s">
        <v>479</v>
      </c>
      <c r="N7" s="424"/>
      <c r="O7" s="424"/>
      <c r="P7" s="424"/>
      <c r="Q7" s="424"/>
      <c r="R7" s="425"/>
      <c r="S7" s="407" t="s">
        <v>478</v>
      </c>
      <c r="T7" s="407"/>
      <c r="U7" s="407" t="s">
        <v>415</v>
      </c>
      <c r="V7" s="407"/>
      <c r="W7" s="407" t="s">
        <v>416</v>
      </c>
      <c r="X7" s="407"/>
      <c r="Y7" s="420" t="s">
        <v>464</v>
      </c>
      <c r="Z7" s="427" t="s">
        <v>465</v>
      </c>
      <c r="AA7" s="407" t="s">
        <v>466</v>
      </c>
      <c r="AB7" s="420" t="s">
        <v>420</v>
      </c>
      <c r="AC7" s="407" t="s">
        <v>522</v>
      </c>
      <c r="AD7" s="407"/>
      <c r="AE7" s="432" t="s">
        <v>467</v>
      </c>
      <c r="AF7" s="432" t="s">
        <v>468</v>
      </c>
      <c r="AG7" s="429" t="s">
        <v>336</v>
      </c>
      <c r="AH7" s="200"/>
      <c r="AI7" s="432" t="s">
        <v>469</v>
      </c>
      <c r="AJ7" s="200"/>
      <c r="AK7" s="200"/>
      <c r="AL7" s="200"/>
      <c r="AM7" s="200"/>
      <c r="AN7" s="200"/>
      <c r="AO7" s="200"/>
      <c r="AP7" s="200"/>
      <c r="AQ7" s="200"/>
      <c r="AR7" s="200"/>
      <c r="AS7" s="200"/>
      <c r="AT7" s="200"/>
    </row>
    <row r="8" spans="1:46" s="201" customFormat="1" ht="66" customHeight="1" x14ac:dyDescent="0.25">
      <c r="A8" s="414"/>
      <c r="B8" s="414"/>
      <c r="C8" s="433" t="s">
        <v>376</v>
      </c>
      <c r="D8" s="433" t="s">
        <v>378</v>
      </c>
      <c r="E8" s="433" t="s">
        <v>377</v>
      </c>
      <c r="F8" s="426"/>
      <c r="G8" s="415"/>
      <c r="H8" s="404"/>
      <c r="I8" s="419"/>
      <c r="J8" s="419"/>
      <c r="K8" s="421"/>
      <c r="L8" s="407"/>
      <c r="M8" s="404" t="s">
        <v>520</v>
      </c>
      <c r="N8" s="404"/>
      <c r="O8" s="404" t="s">
        <v>518</v>
      </c>
      <c r="P8" s="404"/>
      <c r="Q8" s="404" t="s">
        <v>519</v>
      </c>
      <c r="R8" s="404"/>
      <c r="S8" s="407"/>
      <c r="T8" s="407"/>
      <c r="U8" s="407"/>
      <c r="V8" s="407"/>
      <c r="W8" s="407"/>
      <c r="X8" s="407"/>
      <c r="Y8" s="421"/>
      <c r="Z8" s="428"/>
      <c r="AA8" s="407"/>
      <c r="AB8" s="421"/>
      <c r="AC8" s="407"/>
      <c r="AD8" s="407"/>
      <c r="AE8" s="432"/>
      <c r="AF8" s="432"/>
      <c r="AG8" s="430"/>
      <c r="AH8" s="200"/>
      <c r="AI8" s="432"/>
      <c r="AJ8" s="200"/>
      <c r="AK8" s="200"/>
      <c r="AL8" s="200"/>
      <c r="AM8" s="200"/>
      <c r="AN8" s="200"/>
      <c r="AO8" s="200"/>
      <c r="AP8" s="200"/>
      <c r="AQ8" s="200"/>
      <c r="AR8" s="200"/>
      <c r="AS8" s="200"/>
      <c r="AT8" s="200"/>
    </row>
    <row r="9" spans="1:46" s="201" customFormat="1" ht="40.5" customHeight="1" x14ac:dyDescent="0.25">
      <c r="A9" s="414"/>
      <c r="B9" s="414"/>
      <c r="C9" s="434"/>
      <c r="D9" s="434"/>
      <c r="E9" s="434"/>
      <c r="F9" s="426"/>
      <c r="G9" s="415"/>
      <c r="H9" s="404"/>
      <c r="I9" s="329" t="s">
        <v>470</v>
      </c>
      <c r="J9" s="296" t="s">
        <v>232</v>
      </c>
      <c r="K9" s="422"/>
      <c r="L9" s="407"/>
      <c r="M9" s="297" t="s">
        <v>229</v>
      </c>
      <c r="N9" s="297" t="s">
        <v>232</v>
      </c>
      <c r="O9" s="297" t="s">
        <v>229</v>
      </c>
      <c r="P9" s="297" t="s">
        <v>232</v>
      </c>
      <c r="Q9" s="297" t="s">
        <v>229</v>
      </c>
      <c r="R9" s="297" t="s">
        <v>232</v>
      </c>
      <c r="S9" s="296" t="s">
        <v>229</v>
      </c>
      <c r="T9" s="296" t="s">
        <v>232</v>
      </c>
      <c r="U9" s="296" t="s">
        <v>229</v>
      </c>
      <c r="V9" s="296" t="s">
        <v>232</v>
      </c>
      <c r="W9" s="296" t="s">
        <v>229</v>
      </c>
      <c r="X9" s="296" t="s">
        <v>232</v>
      </c>
      <c r="Y9" s="422"/>
      <c r="Z9" s="330"/>
      <c r="AA9" s="407"/>
      <c r="AB9" s="422"/>
      <c r="AC9" s="332" t="s">
        <v>471</v>
      </c>
      <c r="AD9" s="331" t="s">
        <v>232</v>
      </c>
      <c r="AE9" s="432"/>
      <c r="AF9" s="432"/>
      <c r="AG9" s="431"/>
      <c r="AH9" s="200"/>
      <c r="AI9" s="432"/>
      <c r="AJ9" s="200"/>
      <c r="AK9" s="200"/>
      <c r="AL9" s="200"/>
      <c r="AM9" s="200"/>
      <c r="AN9" s="200"/>
      <c r="AO9" s="200"/>
      <c r="AP9" s="200"/>
      <c r="AQ9" s="200"/>
      <c r="AR9" s="200"/>
      <c r="AS9" s="200"/>
      <c r="AT9" s="200"/>
    </row>
    <row r="10" spans="1:46" ht="30.75" customHeight="1" x14ac:dyDescent="0.25">
      <c r="A10" s="234" t="s">
        <v>472</v>
      </c>
      <c r="B10" s="233"/>
      <c r="C10" s="235"/>
      <c r="D10" s="235"/>
      <c r="E10" s="235"/>
      <c r="F10" s="235"/>
      <c r="G10" s="236"/>
      <c r="H10" s="235">
        <f>F10*G10</f>
        <v>0</v>
      </c>
      <c r="I10" s="235"/>
      <c r="J10" s="235">
        <f>H10*I10</f>
        <v>0</v>
      </c>
      <c r="K10" s="235"/>
      <c r="L10" s="235">
        <f>H10+J10+K10</f>
        <v>0</v>
      </c>
      <c r="M10" s="235"/>
      <c r="N10" s="235"/>
      <c r="O10" s="235"/>
      <c r="P10" s="235">
        <f>L10*O10</f>
        <v>0</v>
      </c>
      <c r="Q10" s="235"/>
      <c r="R10" s="235">
        <f>L10*Q10</f>
        <v>0</v>
      </c>
      <c r="S10" s="235">
        <v>0.2</v>
      </c>
      <c r="T10" s="237">
        <f>(L10+N10+P10+R10)*S10</f>
        <v>0</v>
      </c>
      <c r="U10" s="236">
        <v>0.7</v>
      </c>
      <c r="V10" s="235">
        <f>L10*U10</f>
        <v>0</v>
      </c>
      <c r="W10" s="236">
        <v>0.5</v>
      </c>
      <c r="X10" s="235">
        <f>L10*W10</f>
        <v>0</v>
      </c>
      <c r="Y10" s="235">
        <f>(L10+N10+P10+R10+T10+V10+X10)</f>
        <v>0</v>
      </c>
      <c r="Z10" s="235">
        <f>IF(($Z$9*1-Y10)&lt;0,0,$Z$9*1-Y10)</f>
        <v>0</v>
      </c>
      <c r="AA10" s="235">
        <f>(Y10+Z10)</f>
        <v>0</v>
      </c>
      <c r="AB10" s="235">
        <f>AA10*12*D10</f>
        <v>0</v>
      </c>
      <c r="AC10" s="237">
        <v>0.1</v>
      </c>
      <c r="AD10" s="235">
        <f>(L10*2.2)*E10*AC10*12</f>
        <v>0</v>
      </c>
      <c r="AE10" s="237">
        <f>AB10+AD10</f>
        <v>0</v>
      </c>
      <c r="AF10" s="237">
        <f>AE10*30.2%</f>
        <v>0</v>
      </c>
      <c r="AG10" s="237">
        <f>AE10+AF10</f>
        <v>0</v>
      </c>
      <c r="AI10" s="237" t="e">
        <f>AE10/#REF!/12</f>
        <v>#REF!</v>
      </c>
    </row>
    <row r="11" spans="1:46" ht="31.5" customHeight="1" x14ac:dyDescent="0.25">
      <c r="A11" s="439" t="s">
        <v>473</v>
      </c>
      <c r="B11" s="233"/>
      <c r="C11" s="235"/>
      <c r="D11" s="235"/>
      <c r="E11" s="235"/>
      <c r="F11" s="235"/>
      <c r="G11" s="236"/>
      <c r="H11" s="235">
        <f>F11*G11</f>
        <v>0</v>
      </c>
      <c r="I11" s="235"/>
      <c r="J11" s="235">
        <f>H11*I11</f>
        <v>0</v>
      </c>
      <c r="K11" s="235"/>
      <c r="L11" s="235">
        <f>H11+J11+K11</f>
        <v>0</v>
      </c>
      <c r="M11" s="235"/>
      <c r="N11" s="235"/>
      <c r="O11" s="235"/>
      <c r="P11" s="235">
        <f t="shared" ref="P11:P37" si="0">L11*O11</f>
        <v>0</v>
      </c>
      <c r="Q11" s="235"/>
      <c r="R11" s="235">
        <f t="shared" ref="R11:R37" si="1">L11*Q11</f>
        <v>0</v>
      </c>
      <c r="S11" s="235">
        <v>0.2</v>
      </c>
      <c r="T11" s="237">
        <f t="shared" ref="T11:T37" si="2">(L11+N11+P11+R11)*S11</f>
        <v>0</v>
      </c>
      <c r="U11" s="236">
        <v>0.7</v>
      </c>
      <c r="V11" s="235">
        <f t="shared" ref="V11:V37" si="3">L11*U11</f>
        <v>0</v>
      </c>
      <c r="W11" s="236">
        <v>0.5</v>
      </c>
      <c r="X11" s="235">
        <f t="shared" ref="X11:X37" si="4">L11*W11</f>
        <v>0</v>
      </c>
      <c r="Y11" s="235">
        <f t="shared" ref="Y11:Y37" si="5">(L11+N11+P11+R11+T11+V11+X11)</f>
        <v>0</v>
      </c>
      <c r="Z11" s="235">
        <f t="shared" ref="Z11:Z37" si="6">IF(($Z$9*1-Y11)&lt;0,0,$Z$9*1-Y11)</f>
        <v>0</v>
      </c>
      <c r="AA11" s="235">
        <f t="shared" ref="AA11:AA37" si="7">(Y11+Z11)</f>
        <v>0</v>
      </c>
      <c r="AB11" s="235">
        <f t="shared" ref="AB11:AB37" si="8">AA11*12*D11</f>
        <v>0</v>
      </c>
      <c r="AC11" s="237">
        <v>0.1</v>
      </c>
      <c r="AD11" s="235">
        <f t="shared" ref="AD11:AD37" si="9">(L11*2.2)*E11*AC11*12</f>
        <v>0</v>
      </c>
      <c r="AE11" s="237">
        <f t="shared" ref="AE11:AE37" si="10">AB11+AD11</f>
        <v>0</v>
      </c>
      <c r="AF11" s="237">
        <f t="shared" ref="AF11:AF37" si="11">AE11*30.2%</f>
        <v>0</v>
      </c>
      <c r="AG11" s="237">
        <f t="shared" ref="AG11:AG37" si="12">AE11+AF11</f>
        <v>0</v>
      </c>
      <c r="AI11" s="237" t="e">
        <f>AE11/#REF!/12</f>
        <v>#REF!</v>
      </c>
    </row>
    <row r="12" spans="1:46" ht="31.5" customHeight="1" x14ac:dyDescent="0.25">
      <c r="A12" s="439"/>
      <c r="B12" s="233"/>
      <c r="C12" s="235"/>
      <c r="D12" s="235"/>
      <c r="E12" s="235"/>
      <c r="F12" s="235"/>
      <c r="G12" s="236"/>
      <c r="H12" s="235">
        <f>F12*G12</f>
        <v>0</v>
      </c>
      <c r="I12" s="235"/>
      <c r="J12" s="235">
        <f>H12*I12</f>
        <v>0</v>
      </c>
      <c r="K12" s="235"/>
      <c r="L12" s="235">
        <f>H12+J12+K12</f>
        <v>0</v>
      </c>
      <c r="M12" s="235"/>
      <c r="N12" s="235"/>
      <c r="O12" s="235"/>
      <c r="P12" s="235">
        <f t="shared" si="0"/>
        <v>0</v>
      </c>
      <c r="Q12" s="235"/>
      <c r="R12" s="235">
        <f t="shared" si="1"/>
        <v>0</v>
      </c>
      <c r="S12" s="235">
        <v>0.2</v>
      </c>
      <c r="T12" s="237">
        <f t="shared" si="2"/>
        <v>0</v>
      </c>
      <c r="U12" s="236">
        <v>0.7</v>
      </c>
      <c r="V12" s="235">
        <f t="shared" si="3"/>
        <v>0</v>
      </c>
      <c r="W12" s="236">
        <v>0.5</v>
      </c>
      <c r="X12" s="235">
        <f t="shared" si="4"/>
        <v>0</v>
      </c>
      <c r="Y12" s="235">
        <f t="shared" si="5"/>
        <v>0</v>
      </c>
      <c r="Z12" s="235">
        <f t="shared" si="6"/>
        <v>0</v>
      </c>
      <c r="AA12" s="235">
        <f t="shared" si="7"/>
        <v>0</v>
      </c>
      <c r="AB12" s="235">
        <f t="shared" si="8"/>
        <v>0</v>
      </c>
      <c r="AC12" s="237">
        <v>0.1</v>
      </c>
      <c r="AD12" s="235">
        <f t="shared" si="9"/>
        <v>0</v>
      </c>
      <c r="AE12" s="237">
        <f t="shared" si="10"/>
        <v>0</v>
      </c>
      <c r="AF12" s="237">
        <f t="shared" si="11"/>
        <v>0</v>
      </c>
      <c r="AG12" s="237">
        <f t="shared" si="12"/>
        <v>0</v>
      </c>
      <c r="AI12" s="237" t="e">
        <f>AE12/#REF!/12</f>
        <v>#REF!</v>
      </c>
    </row>
    <row r="13" spans="1:46" ht="31.5" customHeight="1" x14ac:dyDescent="0.25">
      <c r="A13" s="439"/>
      <c r="B13" s="233"/>
      <c r="C13" s="235"/>
      <c r="D13" s="235"/>
      <c r="E13" s="235"/>
      <c r="F13" s="235"/>
      <c r="G13" s="236"/>
      <c r="H13" s="235">
        <f>F13*G13</f>
        <v>0</v>
      </c>
      <c r="I13" s="235"/>
      <c r="J13" s="235">
        <f>H13*I13</f>
        <v>0</v>
      </c>
      <c r="K13" s="235"/>
      <c r="L13" s="235">
        <f>H13+J13+K13</f>
        <v>0</v>
      </c>
      <c r="M13" s="235"/>
      <c r="N13" s="235"/>
      <c r="O13" s="235"/>
      <c r="P13" s="235">
        <f t="shared" si="0"/>
        <v>0</v>
      </c>
      <c r="Q13" s="235"/>
      <c r="R13" s="235">
        <f t="shared" si="1"/>
        <v>0</v>
      </c>
      <c r="S13" s="235">
        <v>0.2</v>
      </c>
      <c r="T13" s="237">
        <f t="shared" si="2"/>
        <v>0</v>
      </c>
      <c r="U13" s="236">
        <v>0.7</v>
      </c>
      <c r="V13" s="235">
        <f t="shared" si="3"/>
        <v>0</v>
      </c>
      <c r="W13" s="236">
        <v>0.5</v>
      </c>
      <c r="X13" s="235">
        <f t="shared" si="4"/>
        <v>0</v>
      </c>
      <c r="Y13" s="235">
        <f t="shared" si="5"/>
        <v>0</v>
      </c>
      <c r="Z13" s="235">
        <f t="shared" si="6"/>
        <v>0</v>
      </c>
      <c r="AA13" s="235">
        <f t="shared" si="7"/>
        <v>0</v>
      </c>
      <c r="AB13" s="235">
        <f t="shared" si="8"/>
        <v>0</v>
      </c>
      <c r="AC13" s="237">
        <v>0.1</v>
      </c>
      <c r="AD13" s="235">
        <f t="shared" si="9"/>
        <v>0</v>
      </c>
      <c r="AE13" s="237">
        <f t="shared" si="10"/>
        <v>0</v>
      </c>
      <c r="AF13" s="237">
        <f t="shared" si="11"/>
        <v>0</v>
      </c>
      <c r="AG13" s="237">
        <f t="shared" si="12"/>
        <v>0</v>
      </c>
      <c r="AI13" s="237" t="e">
        <f>AE13/#REF!/12</f>
        <v>#REF!</v>
      </c>
    </row>
    <row r="14" spans="1:46" ht="22.5" customHeight="1" x14ac:dyDescent="0.25">
      <c r="A14" s="439"/>
      <c r="B14" s="233"/>
      <c r="C14" s="235"/>
      <c r="D14" s="235"/>
      <c r="E14" s="235"/>
      <c r="F14" s="235"/>
      <c r="G14" s="236"/>
      <c r="H14" s="235">
        <f>F14*G14</f>
        <v>0</v>
      </c>
      <c r="I14" s="235"/>
      <c r="J14" s="235">
        <f>H14*I14</f>
        <v>0</v>
      </c>
      <c r="K14" s="235"/>
      <c r="L14" s="235">
        <f>H14+J14+K14</f>
        <v>0</v>
      </c>
      <c r="M14" s="235"/>
      <c r="N14" s="235"/>
      <c r="O14" s="235"/>
      <c r="P14" s="235">
        <f t="shared" si="0"/>
        <v>0</v>
      </c>
      <c r="Q14" s="235"/>
      <c r="R14" s="235">
        <f t="shared" si="1"/>
        <v>0</v>
      </c>
      <c r="S14" s="235">
        <v>0.2</v>
      </c>
      <c r="T14" s="237">
        <f t="shared" si="2"/>
        <v>0</v>
      </c>
      <c r="U14" s="236">
        <v>0.7</v>
      </c>
      <c r="V14" s="235">
        <f t="shared" si="3"/>
        <v>0</v>
      </c>
      <c r="W14" s="236">
        <v>0.5</v>
      </c>
      <c r="X14" s="235">
        <f t="shared" si="4"/>
        <v>0</v>
      </c>
      <c r="Y14" s="235">
        <f t="shared" si="5"/>
        <v>0</v>
      </c>
      <c r="Z14" s="235">
        <f t="shared" si="6"/>
        <v>0</v>
      </c>
      <c r="AA14" s="235">
        <f t="shared" si="7"/>
        <v>0</v>
      </c>
      <c r="AB14" s="235">
        <f t="shared" si="8"/>
        <v>0</v>
      </c>
      <c r="AC14" s="237">
        <v>0.1</v>
      </c>
      <c r="AD14" s="235">
        <f t="shared" si="9"/>
        <v>0</v>
      </c>
      <c r="AE14" s="237">
        <f t="shared" si="10"/>
        <v>0</v>
      </c>
      <c r="AF14" s="237">
        <f t="shared" si="11"/>
        <v>0</v>
      </c>
      <c r="AG14" s="237">
        <f t="shared" si="12"/>
        <v>0</v>
      </c>
      <c r="AI14" s="237" t="e">
        <f>AE14/#REF!/12</f>
        <v>#REF!</v>
      </c>
    </row>
    <row r="15" spans="1:46" s="242" customFormat="1" x14ac:dyDescent="0.25">
      <c r="A15" s="439"/>
      <c r="B15" s="238" t="s">
        <v>286</v>
      </c>
      <c r="C15" s="239">
        <f>SUM(C11:C14)</f>
        <v>0</v>
      </c>
      <c r="D15" s="239">
        <f>SUM(D11:D14)</f>
        <v>0</v>
      </c>
      <c r="E15" s="239">
        <f>SUM(E11:E14)</f>
        <v>0</v>
      </c>
      <c r="F15" s="239">
        <f>SUM(F11:F14)</f>
        <v>0</v>
      </c>
      <c r="G15" s="239"/>
      <c r="H15" s="239">
        <f t="shared" ref="H15:J15" si="13">SUM(H11:H14)</f>
        <v>0</v>
      </c>
      <c r="I15" s="239"/>
      <c r="J15" s="239">
        <f t="shared" si="13"/>
        <v>0</v>
      </c>
      <c r="K15" s="239">
        <f>SUM(K11:K14)</f>
        <v>0</v>
      </c>
      <c r="L15" s="239">
        <f t="shared" ref="L15:AG15" si="14">SUM(L11:L14)</f>
        <v>0</v>
      </c>
      <c r="M15" s="239" t="s">
        <v>94</v>
      </c>
      <c r="N15" s="239">
        <f t="shared" si="14"/>
        <v>0</v>
      </c>
      <c r="O15" s="239" t="s">
        <v>94</v>
      </c>
      <c r="P15" s="239">
        <f t="shared" si="14"/>
        <v>0</v>
      </c>
      <c r="Q15" s="239" t="s">
        <v>94</v>
      </c>
      <c r="R15" s="239">
        <f t="shared" si="14"/>
        <v>0</v>
      </c>
      <c r="S15" s="239" t="s">
        <v>94</v>
      </c>
      <c r="T15" s="239">
        <f t="shared" si="14"/>
        <v>0</v>
      </c>
      <c r="U15" s="239" t="s">
        <v>94</v>
      </c>
      <c r="V15" s="239">
        <f t="shared" si="14"/>
        <v>0</v>
      </c>
      <c r="W15" s="239" t="s">
        <v>94</v>
      </c>
      <c r="X15" s="239">
        <f t="shared" si="14"/>
        <v>0</v>
      </c>
      <c r="Y15" s="239">
        <f t="shared" si="14"/>
        <v>0</v>
      </c>
      <c r="Z15" s="239">
        <f t="shared" si="14"/>
        <v>0</v>
      </c>
      <c r="AA15" s="239">
        <f t="shared" si="14"/>
        <v>0</v>
      </c>
      <c r="AB15" s="239">
        <f t="shared" si="14"/>
        <v>0</v>
      </c>
      <c r="AC15" s="239" t="s">
        <v>94</v>
      </c>
      <c r="AD15" s="239">
        <f t="shared" si="14"/>
        <v>0</v>
      </c>
      <c r="AE15" s="239">
        <f t="shared" si="14"/>
        <v>0</v>
      </c>
      <c r="AF15" s="239">
        <f t="shared" si="14"/>
        <v>0</v>
      </c>
      <c r="AG15" s="239">
        <f t="shared" si="14"/>
        <v>0</v>
      </c>
      <c r="AH15" s="240"/>
      <c r="AI15" s="241" t="e">
        <f>AE15/#REF!/12</f>
        <v>#REF!</v>
      </c>
      <c r="AJ15" s="240"/>
      <c r="AK15" s="240"/>
      <c r="AL15" s="240"/>
      <c r="AM15" s="240"/>
      <c r="AN15" s="240"/>
      <c r="AO15" s="240"/>
      <c r="AP15" s="240"/>
      <c r="AQ15" s="240"/>
      <c r="AR15" s="240"/>
      <c r="AS15" s="240"/>
      <c r="AT15" s="240"/>
    </row>
    <row r="16" spans="1:46" s="244" customFormat="1" ht="20.25" customHeight="1" x14ac:dyDescent="0.25">
      <c r="A16" s="435" t="s">
        <v>474</v>
      </c>
      <c r="B16" s="233"/>
      <c r="C16" s="235"/>
      <c r="D16" s="235"/>
      <c r="E16" s="235"/>
      <c r="F16" s="235"/>
      <c r="G16" s="235"/>
      <c r="H16" s="235">
        <f t="shared" ref="H16:H23" si="15">F16*G16</f>
        <v>0</v>
      </c>
      <c r="I16" s="237"/>
      <c r="J16" s="237">
        <f t="shared" ref="J16:J23" si="16">H16*I16</f>
        <v>0</v>
      </c>
      <c r="K16" s="235"/>
      <c r="L16" s="235">
        <f>F16*E16</f>
        <v>0</v>
      </c>
      <c r="M16" s="235"/>
      <c r="N16" s="235"/>
      <c r="O16" s="235"/>
      <c r="P16" s="235">
        <f t="shared" si="0"/>
        <v>0</v>
      </c>
      <c r="Q16" s="235"/>
      <c r="R16" s="235">
        <f t="shared" si="1"/>
        <v>0</v>
      </c>
      <c r="S16" s="235">
        <v>0.2</v>
      </c>
      <c r="T16" s="237">
        <f t="shared" si="2"/>
        <v>0</v>
      </c>
      <c r="U16" s="236">
        <v>0.7</v>
      </c>
      <c r="V16" s="235">
        <f t="shared" si="3"/>
        <v>0</v>
      </c>
      <c r="W16" s="236">
        <v>0.5</v>
      </c>
      <c r="X16" s="235">
        <f t="shared" si="4"/>
        <v>0</v>
      </c>
      <c r="Y16" s="235">
        <f t="shared" si="5"/>
        <v>0</v>
      </c>
      <c r="Z16" s="235">
        <f t="shared" si="6"/>
        <v>0</v>
      </c>
      <c r="AA16" s="235">
        <f t="shared" si="7"/>
        <v>0</v>
      </c>
      <c r="AB16" s="235">
        <f t="shared" si="8"/>
        <v>0</v>
      </c>
      <c r="AC16" s="237">
        <v>0.1</v>
      </c>
      <c r="AD16" s="235">
        <f t="shared" si="9"/>
        <v>0</v>
      </c>
      <c r="AE16" s="237">
        <f t="shared" si="10"/>
        <v>0</v>
      </c>
      <c r="AF16" s="237">
        <f t="shared" si="11"/>
        <v>0</v>
      </c>
      <c r="AG16" s="237">
        <f t="shared" si="12"/>
        <v>0</v>
      </c>
      <c r="AH16" s="243"/>
      <c r="AI16" s="237" t="e">
        <f>AE16/#REF!/12</f>
        <v>#REF!</v>
      </c>
      <c r="AJ16" s="243"/>
      <c r="AK16" s="243"/>
      <c r="AL16" s="243"/>
      <c r="AM16" s="243"/>
      <c r="AN16" s="243"/>
      <c r="AO16" s="243"/>
      <c r="AP16" s="243"/>
      <c r="AQ16" s="243"/>
      <c r="AR16" s="243"/>
      <c r="AS16" s="243"/>
      <c r="AT16" s="243"/>
    </row>
    <row r="17" spans="1:46" s="244" customFormat="1" ht="20.25" customHeight="1" x14ac:dyDescent="0.25">
      <c r="A17" s="436"/>
      <c r="B17" s="233"/>
      <c r="C17" s="235"/>
      <c r="D17" s="235"/>
      <c r="E17" s="235"/>
      <c r="F17" s="235"/>
      <c r="G17" s="235"/>
      <c r="H17" s="235">
        <f t="shared" si="15"/>
        <v>0</v>
      </c>
      <c r="I17" s="237"/>
      <c r="J17" s="237">
        <f t="shared" si="16"/>
        <v>0</v>
      </c>
      <c r="K17" s="235"/>
      <c r="L17" s="235">
        <f t="shared" ref="L17:L23" si="17">H17+J17+K17</f>
        <v>0</v>
      </c>
      <c r="M17" s="235"/>
      <c r="N17" s="235"/>
      <c r="O17" s="235"/>
      <c r="P17" s="235">
        <f t="shared" si="0"/>
        <v>0</v>
      </c>
      <c r="Q17" s="235"/>
      <c r="R17" s="235">
        <f t="shared" si="1"/>
        <v>0</v>
      </c>
      <c r="S17" s="235">
        <v>0.2</v>
      </c>
      <c r="T17" s="237">
        <f t="shared" si="2"/>
        <v>0</v>
      </c>
      <c r="U17" s="236">
        <v>0.7</v>
      </c>
      <c r="V17" s="235">
        <f t="shared" si="3"/>
        <v>0</v>
      </c>
      <c r="W17" s="236">
        <v>0.5</v>
      </c>
      <c r="X17" s="235">
        <f t="shared" si="4"/>
        <v>0</v>
      </c>
      <c r="Y17" s="235">
        <f t="shared" si="5"/>
        <v>0</v>
      </c>
      <c r="Z17" s="235">
        <f t="shared" si="6"/>
        <v>0</v>
      </c>
      <c r="AA17" s="235">
        <f t="shared" si="7"/>
        <v>0</v>
      </c>
      <c r="AB17" s="235">
        <f t="shared" si="8"/>
        <v>0</v>
      </c>
      <c r="AC17" s="237">
        <v>0.1</v>
      </c>
      <c r="AD17" s="235">
        <f t="shared" si="9"/>
        <v>0</v>
      </c>
      <c r="AE17" s="237">
        <f t="shared" si="10"/>
        <v>0</v>
      </c>
      <c r="AF17" s="237">
        <f t="shared" si="11"/>
        <v>0</v>
      </c>
      <c r="AG17" s="237">
        <f t="shared" si="12"/>
        <v>0</v>
      </c>
      <c r="AH17" s="243"/>
      <c r="AI17" s="237" t="e">
        <f>AE17/#REF!/12</f>
        <v>#REF!</v>
      </c>
      <c r="AJ17" s="243"/>
      <c r="AK17" s="243"/>
      <c r="AL17" s="243"/>
      <c r="AM17" s="243"/>
      <c r="AN17" s="243"/>
      <c r="AO17" s="243"/>
      <c r="AP17" s="243"/>
      <c r="AQ17" s="243"/>
      <c r="AR17" s="243"/>
      <c r="AS17" s="243"/>
      <c r="AT17" s="243"/>
    </row>
    <row r="18" spans="1:46" s="244" customFormat="1" ht="21" customHeight="1" x14ac:dyDescent="0.25">
      <c r="A18" s="436"/>
      <c r="B18" s="245"/>
      <c r="C18" s="235"/>
      <c r="D18" s="235"/>
      <c r="E18" s="235"/>
      <c r="F18" s="235"/>
      <c r="G18" s="235"/>
      <c r="H18" s="235">
        <f t="shared" si="15"/>
        <v>0</v>
      </c>
      <c r="I18" s="235"/>
      <c r="J18" s="237">
        <f t="shared" si="16"/>
        <v>0</v>
      </c>
      <c r="K18" s="235"/>
      <c r="L18" s="235">
        <f t="shared" si="17"/>
        <v>0</v>
      </c>
      <c r="M18" s="235"/>
      <c r="N18" s="235"/>
      <c r="O18" s="235"/>
      <c r="P18" s="235">
        <f t="shared" si="0"/>
        <v>0</v>
      </c>
      <c r="Q18" s="235"/>
      <c r="R18" s="235">
        <f t="shared" si="1"/>
        <v>0</v>
      </c>
      <c r="S18" s="235">
        <v>0.2</v>
      </c>
      <c r="T18" s="237">
        <f t="shared" si="2"/>
        <v>0</v>
      </c>
      <c r="U18" s="236">
        <v>0.7</v>
      </c>
      <c r="V18" s="235">
        <f t="shared" si="3"/>
        <v>0</v>
      </c>
      <c r="W18" s="236">
        <v>0.5</v>
      </c>
      <c r="X18" s="235">
        <f t="shared" si="4"/>
        <v>0</v>
      </c>
      <c r="Y18" s="235">
        <f t="shared" si="5"/>
        <v>0</v>
      </c>
      <c r="Z18" s="235">
        <f t="shared" si="6"/>
        <v>0</v>
      </c>
      <c r="AA18" s="235">
        <f t="shared" si="7"/>
        <v>0</v>
      </c>
      <c r="AB18" s="235">
        <f t="shared" si="8"/>
        <v>0</v>
      </c>
      <c r="AC18" s="237">
        <v>0.1</v>
      </c>
      <c r="AD18" s="235">
        <f t="shared" si="9"/>
        <v>0</v>
      </c>
      <c r="AE18" s="237">
        <f t="shared" si="10"/>
        <v>0</v>
      </c>
      <c r="AF18" s="237">
        <f t="shared" si="11"/>
        <v>0</v>
      </c>
      <c r="AG18" s="237">
        <f t="shared" si="12"/>
        <v>0</v>
      </c>
      <c r="AH18" s="243"/>
      <c r="AI18" s="237" t="e">
        <f>AE18/#REF!/12</f>
        <v>#REF!</v>
      </c>
      <c r="AJ18" s="243"/>
      <c r="AK18" s="243"/>
      <c r="AL18" s="243"/>
      <c r="AM18" s="243"/>
      <c r="AN18" s="243"/>
      <c r="AO18" s="243"/>
      <c r="AP18" s="243"/>
      <c r="AQ18" s="243"/>
      <c r="AR18" s="243"/>
      <c r="AS18" s="243"/>
      <c r="AT18" s="243"/>
    </row>
    <row r="19" spans="1:46" s="244" customFormat="1" ht="29.25" customHeight="1" x14ac:dyDescent="0.25">
      <c r="A19" s="436"/>
      <c r="B19" s="245"/>
      <c r="C19" s="235"/>
      <c r="D19" s="235"/>
      <c r="E19" s="235"/>
      <c r="F19" s="235"/>
      <c r="G19" s="235"/>
      <c r="H19" s="235">
        <f t="shared" si="15"/>
        <v>0</v>
      </c>
      <c r="I19" s="235"/>
      <c r="J19" s="237">
        <f t="shared" si="16"/>
        <v>0</v>
      </c>
      <c r="K19" s="235"/>
      <c r="L19" s="235">
        <f t="shared" si="17"/>
        <v>0</v>
      </c>
      <c r="M19" s="235"/>
      <c r="N19" s="235"/>
      <c r="O19" s="235"/>
      <c r="P19" s="235">
        <f t="shared" si="0"/>
        <v>0</v>
      </c>
      <c r="Q19" s="235"/>
      <c r="R19" s="235">
        <f t="shared" si="1"/>
        <v>0</v>
      </c>
      <c r="S19" s="235">
        <v>0.2</v>
      </c>
      <c r="T19" s="237">
        <f t="shared" si="2"/>
        <v>0</v>
      </c>
      <c r="U19" s="236">
        <v>0.7</v>
      </c>
      <c r="V19" s="235">
        <f t="shared" si="3"/>
        <v>0</v>
      </c>
      <c r="W19" s="236">
        <v>0.5</v>
      </c>
      <c r="X19" s="235">
        <f t="shared" si="4"/>
        <v>0</v>
      </c>
      <c r="Y19" s="235">
        <f t="shared" si="5"/>
        <v>0</v>
      </c>
      <c r="Z19" s="235">
        <f t="shared" si="6"/>
        <v>0</v>
      </c>
      <c r="AA19" s="235">
        <f t="shared" si="7"/>
        <v>0</v>
      </c>
      <c r="AB19" s="235">
        <f t="shared" si="8"/>
        <v>0</v>
      </c>
      <c r="AC19" s="237">
        <v>0.1</v>
      </c>
      <c r="AD19" s="235">
        <f t="shared" si="9"/>
        <v>0</v>
      </c>
      <c r="AE19" s="237">
        <f t="shared" si="10"/>
        <v>0</v>
      </c>
      <c r="AF19" s="237">
        <f t="shared" si="11"/>
        <v>0</v>
      </c>
      <c r="AG19" s="237">
        <f t="shared" si="12"/>
        <v>0</v>
      </c>
      <c r="AH19" s="243"/>
      <c r="AI19" s="237" t="e">
        <f>AE19/#REF!/12</f>
        <v>#REF!</v>
      </c>
      <c r="AJ19" s="243"/>
      <c r="AK19" s="243"/>
      <c r="AL19" s="243"/>
      <c r="AM19" s="243"/>
      <c r="AN19" s="243"/>
      <c r="AO19" s="243"/>
      <c r="AP19" s="243"/>
      <c r="AQ19" s="243"/>
      <c r="AR19" s="243"/>
      <c r="AS19" s="243"/>
      <c r="AT19" s="243"/>
    </row>
    <row r="20" spans="1:46" s="244" customFormat="1" ht="29.25" customHeight="1" x14ac:dyDescent="0.25">
      <c r="A20" s="436"/>
      <c r="B20" s="233"/>
      <c r="C20" s="235"/>
      <c r="D20" s="235"/>
      <c r="E20" s="235"/>
      <c r="F20" s="235"/>
      <c r="G20" s="235"/>
      <c r="H20" s="235">
        <f t="shared" si="15"/>
        <v>0</v>
      </c>
      <c r="I20" s="237"/>
      <c r="J20" s="237">
        <f t="shared" si="16"/>
        <v>0</v>
      </c>
      <c r="K20" s="235"/>
      <c r="L20" s="235">
        <f t="shared" si="17"/>
        <v>0</v>
      </c>
      <c r="M20" s="235"/>
      <c r="N20" s="235"/>
      <c r="O20" s="235"/>
      <c r="P20" s="235">
        <f t="shared" si="0"/>
        <v>0</v>
      </c>
      <c r="Q20" s="235"/>
      <c r="R20" s="235">
        <f t="shared" si="1"/>
        <v>0</v>
      </c>
      <c r="S20" s="235">
        <v>0.2</v>
      </c>
      <c r="T20" s="237">
        <f t="shared" si="2"/>
        <v>0</v>
      </c>
      <c r="U20" s="236">
        <v>0.7</v>
      </c>
      <c r="V20" s="235">
        <f t="shared" si="3"/>
        <v>0</v>
      </c>
      <c r="W20" s="236">
        <v>0.5</v>
      </c>
      <c r="X20" s="235">
        <f t="shared" si="4"/>
        <v>0</v>
      </c>
      <c r="Y20" s="235">
        <f t="shared" si="5"/>
        <v>0</v>
      </c>
      <c r="Z20" s="235">
        <f t="shared" si="6"/>
        <v>0</v>
      </c>
      <c r="AA20" s="235">
        <f t="shared" si="7"/>
        <v>0</v>
      </c>
      <c r="AB20" s="235">
        <f t="shared" si="8"/>
        <v>0</v>
      </c>
      <c r="AC20" s="237">
        <v>0.1</v>
      </c>
      <c r="AD20" s="235">
        <f t="shared" si="9"/>
        <v>0</v>
      </c>
      <c r="AE20" s="237">
        <f t="shared" si="10"/>
        <v>0</v>
      </c>
      <c r="AF20" s="237">
        <f t="shared" si="11"/>
        <v>0</v>
      </c>
      <c r="AG20" s="237">
        <f t="shared" si="12"/>
        <v>0</v>
      </c>
      <c r="AH20" s="243"/>
      <c r="AI20" s="237" t="e">
        <f>AE20/#REF!/12</f>
        <v>#REF!</v>
      </c>
      <c r="AJ20" s="243"/>
      <c r="AK20" s="243"/>
      <c r="AL20" s="243"/>
      <c r="AM20" s="243"/>
      <c r="AN20" s="243"/>
      <c r="AO20" s="243"/>
      <c r="AP20" s="243"/>
      <c r="AQ20" s="243"/>
      <c r="AR20" s="243"/>
      <c r="AS20" s="243"/>
      <c r="AT20" s="243"/>
    </row>
    <row r="21" spans="1:46" s="244" customFormat="1" ht="29.25" customHeight="1" x14ac:dyDescent="0.25">
      <c r="A21" s="436"/>
      <c r="B21" s="233"/>
      <c r="C21" s="235"/>
      <c r="D21" s="235"/>
      <c r="E21" s="235"/>
      <c r="F21" s="235"/>
      <c r="G21" s="235"/>
      <c r="H21" s="235">
        <f t="shared" si="15"/>
        <v>0</v>
      </c>
      <c r="I21" s="237"/>
      <c r="J21" s="237">
        <f t="shared" si="16"/>
        <v>0</v>
      </c>
      <c r="K21" s="235"/>
      <c r="L21" s="235">
        <f t="shared" si="17"/>
        <v>0</v>
      </c>
      <c r="M21" s="235"/>
      <c r="N21" s="235"/>
      <c r="O21" s="235"/>
      <c r="P21" s="235">
        <f t="shared" si="0"/>
        <v>0</v>
      </c>
      <c r="Q21" s="235"/>
      <c r="R21" s="235">
        <f t="shared" si="1"/>
        <v>0</v>
      </c>
      <c r="S21" s="235">
        <v>0.2</v>
      </c>
      <c r="T21" s="237">
        <f t="shared" si="2"/>
        <v>0</v>
      </c>
      <c r="U21" s="236">
        <v>0.7</v>
      </c>
      <c r="V21" s="235">
        <f t="shared" si="3"/>
        <v>0</v>
      </c>
      <c r="W21" s="236">
        <v>0.5</v>
      </c>
      <c r="X21" s="235">
        <f t="shared" si="4"/>
        <v>0</v>
      </c>
      <c r="Y21" s="235">
        <f t="shared" si="5"/>
        <v>0</v>
      </c>
      <c r="Z21" s="235">
        <f t="shared" si="6"/>
        <v>0</v>
      </c>
      <c r="AA21" s="235">
        <f t="shared" si="7"/>
        <v>0</v>
      </c>
      <c r="AB21" s="235">
        <f t="shared" si="8"/>
        <v>0</v>
      </c>
      <c r="AC21" s="237">
        <v>0.1</v>
      </c>
      <c r="AD21" s="235">
        <f t="shared" si="9"/>
        <v>0</v>
      </c>
      <c r="AE21" s="237">
        <f t="shared" si="10"/>
        <v>0</v>
      </c>
      <c r="AF21" s="237">
        <f t="shared" si="11"/>
        <v>0</v>
      </c>
      <c r="AG21" s="237">
        <f t="shared" si="12"/>
        <v>0</v>
      </c>
      <c r="AH21" s="243"/>
      <c r="AI21" s="237" t="e">
        <f>AE21/#REF!/12</f>
        <v>#REF!</v>
      </c>
      <c r="AJ21" s="243"/>
      <c r="AK21" s="243"/>
      <c r="AL21" s="243"/>
      <c r="AM21" s="243"/>
      <c r="AN21" s="243"/>
      <c r="AO21" s="243"/>
      <c r="AP21" s="243"/>
      <c r="AQ21" s="243"/>
      <c r="AR21" s="243"/>
      <c r="AS21" s="243"/>
      <c r="AT21" s="243"/>
    </row>
    <row r="22" spans="1:46" s="244" customFormat="1" ht="29.25" customHeight="1" x14ac:dyDescent="0.25">
      <c r="A22" s="436"/>
      <c r="B22" s="233"/>
      <c r="C22" s="235"/>
      <c r="D22" s="235"/>
      <c r="E22" s="235"/>
      <c r="F22" s="235"/>
      <c r="G22" s="235"/>
      <c r="H22" s="235">
        <f t="shared" si="15"/>
        <v>0</v>
      </c>
      <c r="I22" s="237"/>
      <c r="J22" s="237">
        <f t="shared" si="16"/>
        <v>0</v>
      </c>
      <c r="K22" s="235"/>
      <c r="L22" s="235">
        <f t="shared" si="17"/>
        <v>0</v>
      </c>
      <c r="M22" s="235"/>
      <c r="N22" s="235"/>
      <c r="O22" s="235"/>
      <c r="P22" s="235">
        <f t="shared" si="0"/>
        <v>0</v>
      </c>
      <c r="Q22" s="235"/>
      <c r="R22" s="235">
        <f t="shared" si="1"/>
        <v>0</v>
      </c>
      <c r="S22" s="235">
        <v>0.2</v>
      </c>
      <c r="T22" s="237">
        <f t="shared" si="2"/>
        <v>0</v>
      </c>
      <c r="U22" s="236">
        <v>0.7</v>
      </c>
      <c r="V22" s="235">
        <f t="shared" si="3"/>
        <v>0</v>
      </c>
      <c r="W22" s="236">
        <v>0.5</v>
      </c>
      <c r="X22" s="235">
        <f t="shared" si="4"/>
        <v>0</v>
      </c>
      <c r="Y22" s="235">
        <f t="shared" si="5"/>
        <v>0</v>
      </c>
      <c r="Z22" s="235">
        <f t="shared" si="6"/>
        <v>0</v>
      </c>
      <c r="AA22" s="235">
        <f t="shared" si="7"/>
        <v>0</v>
      </c>
      <c r="AB22" s="235">
        <f t="shared" si="8"/>
        <v>0</v>
      </c>
      <c r="AC22" s="237">
        <v>0.1</v>
      </c>
      <c r="AD22" s="235">
        <f t="shared" si="9"/>
        <v>0</v>
      </c>
      <c r="AE22" s="237">
        <f t="shared" si="10"/>
        <v>0</v>
      </c>
      <c r="AF22" s="237">
        <f t="shared" si="11"/>
        <v>0</v>
      </c>
      <c r="AG22" s="237">
        <f t="shared" si="12"/>
        <v>0</v>
      </c>
      <c r="AH22" s="243"/>
      <c r="AI22" s="237" t="e">
        <f>AE22/#REF!/12</f>
        <v>#REF!</v>
      </c>
      <c r="AJ22" s="243"/>
      <c r="AK22" s="243"/>
      <c r="AL22" s="243"/>
      <c r="AM22" s="243"/>
      <c r="AN22" s="243"/>
      <c r="AO22" s="243"/>
      <c r="AP22" s="243"/>
      <c r="AQ22" s="243"/>
      <c r="AR22" s="243"/>
      <c r="AS22" s="243"/>
      <c r="AT22" s="243"/>
    </row>
    <row r="23" spans="1:46" s="244" customFormat="1" ht="29.25" customHeight="1" x14ac:dyDescent="0.25">
      <c r="A23" s="436"/>
      <c r="B23" s="233"/>
      <c r="C23" s="235"/>
      <c r="D23" s="235"/>
      <c r="E23" s="235"/>
      <c r="F23" s="235"/>
      <c r="G23" s="235"/>
      <c r="H23" s="235">
        <f t="shared" si="15"/>
        <v>0</v>
      </c>
      <c r="I23" s="237"/>
      <c r="J23" s="237">
        <f t="shared" si="16"/>
        <v>0</v>
      </c>
      <c r="K23" s="235"/>
      <c r="L23" s="235">
        <f t="shared" si="17"/>
        <v>0</v>
      </c>
      <c r="M23" s="235"/>
      <c r="N23" s="235"/>
      <c r="O23" s="235"/>
      <c r="P23" s="235">
        <f t="shared" si="0"/>
        <v>0</v>
      </c>
      <c r="Q23" s="235"/>
      <c r="R23" s="235">
        <f t="shared" si="1"/>
        <v>0</v>
      </c>
      <c r="S23" s="235">
        <v>0.2</v>
      </c>
      <c r="T23" s="237">
        <f t="shared" si="2"/>
        <v>0</v>
      </c>
      <c r="U23" s="236">
        <v>0.7</v>
      </c>
      <c r="V23" s="235">
        <f t="shared" si="3"/>
        <v>0</v>
      </c>
      <c r="W23" s="236">
        <v>0.5</v>
      </c>
      <c r="X23" s="235">
        <f t="shared" si="4"/>
        <v>0</v>
      </c>
      <c r="Y23" s="235">
        <f t="shared" si="5"/>
        <v>0</v>
      </c>
      <c r="Z23" s="235">
        <f t="shared" si="6"/>
        <v>0</v>
      </c>
      <c r="AA23" s="235">
        <f t="shared" si="7"/>
        <v>0</v>
      </c>
      <c r="AB23" s="235">
        <f t="shared" si="8"/>
        <v>0</v>
      </c>
      <c r="AC23" s="237">
        <v>0.1</v>
      </c>
      <c r="AD23" s="235">
        <f t="shared" si="9"/>
        <v>0</v>
      </c>
      <c r="AE23" s="237">
        <f t="shared" si="10"/>
        <v>0</v>
      </c>
      <c r="AF23" s="237">
        <f t="shared" si="11"/>
        <v>0</v>
      </c>
      <c r="AG23" s="237">
        <f t="shared" si="12"/>
        <v>0</v>
      </c>
      <c r="AH23" s="243"/>
      <c r="AI23" s="237" t="e">
        <f>AE23/#REF!/12</f>
        <v>#REF!</v>
      </c>
      <c r="AJ23" s="243"/>
      <c r="AK23" s="243"/>
      <c r="AL23" s="243"/>
      <c r="AM23" s="243"/>
      <c r="AN23" s="243"/>
      <c r="AO23" s="243"/>
      <c r="AP23" s="243"/>
      <c r="AQ23" s="243"/>
      <c r="AR23" s="243"/>
      <c r="AS23" s="243"/>
      <c r="AT23" s="243"/>
    </row>
    <row r="24" spans="1:46" s="205" customFormat="1" x14ac:dyDescent="0.25">
      <c r="A24" s="437"/>
      <c r="B24" s="246" t="s">
        <v>286</v>
      </c>
      <c r="C24" s="239">
        <f t="shared" ref="C24:J24" si="18">SUM(C16:C23)</f>
        <v>0</v>
      </c>
      <c r="D24" s="239">
        <f t="shared" si="18"/>
        <v>0</v>
      </c>
      <c r="E24" s="239">
        <f t="shared" si="18"/>
        <v>0</v>
      </c>
      <c r="F24" s="239">
        <f t="shared" si="18"/>
        <v>0</v>
      </c>
      <c r="G24" s="239"/>
      <c r="H24" s="239">
        <f t="shared" si="18"/>
        <v>0</v>
      </c>
      <c r="I24" s="239"/>
      <c r="J24" s="239">
        <f t="shared" si="18"/>
        <v>0</v>
      </c>
      <c r="K24" s="239">
        <f>SUM(K16:K23)</f>
        <v>0</v>
      </c>
      <c r="L24" s="239">
        <f t="shared" ref="L24:AG24" si="19">SUM(L16:L23)</f>
        <v>0</v>
      </c>
      <c r="M24" s="239" t="s">
        <v>94</v>
      </c>
      <c r="N24" s="239">
        <f t="shared" si="19"/>
        <v>0</v>
      </c>
      <c r="O24" s="239" t="s">
        <v>94</v>
      </c>
      <c r="P24" s="239">
        <f t="shared" si="19"/>
        <v>0</v>
      </c>
      <c r="Q24" s="239" t="s">
        <v>94</v>
      </c>
      <c r="R24" s="239">
        <f t="shared" si="19"/>
        <v>0</v>
      </c>
      <c r="S24" s="239" t="s">
        <v>94</v>
      </c>
      <c r="T24" s="239">
        <f t="shared" si="19"/>
        <v>0</v>
      </c>
      <c r="U24" s="239" t="s">
        <v>94</v>
      </c>
      <c r="V24" s="239">
        <f t="shared" si="19"/>
        <v>0</v>
      </c>
      <c r="W24" s="239" t="s">
        <v>94</v>
      </c>
      <c r="X24" s="239">
        <f t="shared" si="19"/>
        <v>0</v>
      </c>
      <c r="Y24" s="239">
        <f t="shared" si="19"/>
        <v>0</v>
      </c>
      <c r="Z24" s="239">
        <f t="shared" si="19"/>
        <v>0</v>
      </c>
      <c r="AA24" s="239">
        <f t="shared" si="19"/>
        <v>0</v>
      </c>
      <c r="AB24" s="239">
        <f t="shared" si="19"/>
        <v>0</v>
      </c>
      <c r="AC24" s="239" t="s">
        <v>94</v>
      </c>
      <c r="AD24" s="239">
        <f t="shared" si="19"/>
        <v>0</v>
      </c>
      <c r="AE24" s="239">
        <f t="shared" si="19"/>
        <v>0</v>
      </c>
      <c r="AF24" s="239">
        <f t="shared" si="19"/>
        <v>0</v>
      </c>
      <c r="AG24" s="239">
        <f t="shared" si="19"/>
        <v>0</v>
      </c>
      <c r="AH24" s="247"/>
      <c r="AI24" s="241" t="e">
        <f>AE24/#REF!/12</f>
        <v>#REF!</v>
      </c>
      <c r="AJ24" s="243"/>
      <c r="AK24" s="247"/>
      <c r="AL24" s="247"/>
      <c r="AM24" s="247"/>
      <c r="AN24" s="247"/>
      <c r="AO24" s="247"/>
      <c r="AP24" s="247"/>
      <c r="AQ24" s="247"/>
      <c r="AR24" s="247"/>
      <c r="AS24" s="247"/>
      <c r="AT24" s="247"/>
    </row>
    <row r="25" spans="1:46" ht="32.25" customHeight="1" x14ac:dyDescent="0.25">
      <c r="A25" s="438" t="s">
        <v>422</v>
      </c>
      <c r="B25" s="233"/>
      <c r="C25" s="235"/>
      <c r="D25" s="235"/>
      <c r="E25" s="235"/>
      <c r="F25" s="235"/>
      <c r="G25" s="235"/>
      <c r="H25" s="235">
        <f>F25*G25</f>
        <v>0</v>
      </c>
      <c r="I25" s="237"/>
      <c r="J25" s="237">
        <f>H25*I25</f>
        <v>0</v>
      </c>
      <c r="K25" s="235"/>
      <c r="L25" s="235">
        <f>H25+J25+K25</f>
        <v>0</v>
      </c>
      <c r="M25" s="235"/>
      <c r="N25" s="235"/>
      <c r="O25" s="235"/>
      <c r="P25" s="235">
        <f t="shared" si="0"/>
        <v>0</v>
      </c>
      <c r="Q25" s="235"/>
      <c r="R25" s="235">
        <f t="shared" si="1"/>
        <v>0</v>
      </c>
      <c r="S25" s="235">
        <v>0.2</v>
      </c>
      <c r="T25" s="237">
        <f t="shared" si="2"/>
        <v>0</v>
      </c>
      <c r="U25" s="236">
        <v>0.7</v>
      </c>
      <c r="V25" s="235">
        <f t="shared" si="3"/>
        <v>0</v>
      </c>
      <c r="W25" s="236">
        <v>0.5</v>
      </c>
      <c r="X25" s="235">
        <f t="shared" si="4"/>
        <v>0</v>
      </c>
      <c r="Y25" s="235">
        <f t="shared" si="5"/>
        <v>0</v>
      </c>
      <c r="Z25" s="235">
        <f t="shared" si="6"/>
        <v>0</v>
      </c>
      <c r="AA25" s="235">
        <f t="shared" si="7"/>
        <v>0</v>
      </c>
      <c r="AB25" s="235">
        <f t="shared" si="8"/>
        <v>0</v>
      </c>
      <c r="AC25" s="237">
        <v>0.1</v>
      </c>
      <c r="AD25" s="235">
        <f t="shared" si="9"/>
        <v>0</v>
      </c>
      <c r="AE25" s="237">
        <f t="shared" si="10"/>
        <v>0</v>
      </c>
      <c r="AF25" s="237">
        <f t="shared" si="11"/>
        <v>0</v>
      </c>
      <c r="AG25" s="237">
        <f t="shared" si="12"/>
        <v>0</v>
      </c>
      <c r="AI25" s="237" t="e">
        <f>AE25/#REF!/12</f>
        <v>#REF!</v>
      </c>
      <c r="AJ25" s="243"/>
    </row>
    <row r="26" spans="1:46" ht="33.75" customHeight="1" x14ac:dyDescent="0.25">
      <c r="A26" s="438"/>
      <c r="B26" s="233"/>
      <c r="C26" s="235"/>
      <c r="D26" s="235"/>
      <c r="E26" s="235"/>
      <c r="F26" s="235"/>
      <c r="G26" s="235"/>
      <c r="H26" s="235">
        <f>F26*G26</f>
        <v>0</v>
      </c>
      <c r="I26" s="237"/>
      <c r="J26" s="237">
        <f>H26*I26</f>
        <v>0</v>
      </c>
      <c r="K26" s="235"/>
      <c r="L26" s="235">
        <f>H26+J26+K26</f>
        <v>0</v>
      </c>
      <c r="M26" s="235"/>
      <c r="N26" s="235"/>
      <c r="O26" s="235"/>
      <c r="P26" s="235">
        <f t="shared" si="0"/>
        <v>0</v>
      </c>
      <c r="Q26" s="235"/>
      <c r="R26" s="235">
        <f t="shared" si="1"/>
        <v>0</v>
      </c>
      <c r="S26" s="235">
        <v>0.2</v>
      </c>
      <c r="T26" s="237">
        <f t="shared" si="2"/>
        <v>0</v>
      </c>
      <c r="U26" s="236">
        <v>0.7</v>
      </c>
      <c r="V26" s="235">
        <f t="shared" si="3"/>
        <v>0</v>
      </c>
      <c r="W26" s="236">
        <v>0.5</v>
      </c>
      <c r="X26" s="235">
        <f t="shared" si="4"/>
        <v>0</v>
      </c>
      <c r="Y26" s="235">
        <f t="shared" si="5"/>
        <v>0</v>
      </c>
      <c r="Z26" s="235">
        <f t="shared" si="6"/>
        <v>0</v>
      </c>
      <c r="AA26" s="235">
        <f t="shared" si="7"/>
        <v>0</v>
      </c>
      <c r="AB26" s="235">
        <f t="shared" si="8"/>
        <v>0</v>
      </c>
      <c r="AC26" s="237">
        <v>0.1</v>
      </c>
      <c r="AD26" s="235">
        <f t="shared" si="9"/>
        <v>0</v>
      </c>
      <c r="AE26" s="237">
        <f t="shared" si="10"/>
        <v>0</v>
      </c>
      <c r="AF26" s="237">
        <f t="shared" si="11"/>
        <v>0</v>
      </c>
      <c r="AG26" s="237">
        <f t="shared" si="12"/>
        <v>0</v>
      </c>
      <c r="AI26" s="237" t="e">
        <f>AE26/#REF!/12</f>
        <v>#REF!</v>
      </c>
      <c r="AJ26" s="243"/>
    </row>
    <row r="27" spans="1:46" s="242" customFormat="1" x14ac:dyDescent="0.25">
      <c r="A27" s="438"/>
      <c r="B27" s="238" t="s">
        <v>286</v>
      </c>
      <c r="C27" s="239">
        <f>SUM(C25:C26)</f>
        <v>0</v>
      </c>
      <c r="D27" s="239">
        <f>SUM(D25:D26)</f>
        <v>0</v>
      </c>
      <c r="E27" s="239">
        <f>SUM(E25:E26)</f>
        <v>0</v>
      </c>
      <c r="F27" s="239">
        <f>SUM(F25:F26)</f>
        <v>0</v>
      </c>
      <c r="G27" s="239"/>
      <c r="H27" s="239">
        <f t="shared" ref="H27:AG27" si="20">SUM(H25:H26)</f>
        <v>0</v>
      </c>
      <c r="I27" s="239"/>
      <c r="J27" s="239">
        <f t="shared" si="20"/>
        <v>0</v>
      </c>
      <c r="K27" s="239">
        <f t="shared" si="20"/>
        <v>0</v>
      </c>
      <c r="L27" s="239">
        <f t="shared" si="20"/>
        <v>0</v>
      </c>
      <c r="M27" s="239" t="s">
        <v>94</v>
      </c>
      <c r="N27" s="239">
        <f t="shared" si="20"/>
        <v>0</v>
      </c>
      <c r="O27" s="239" t="s">
        <v>94</v>
      </c>
      <c r="P27" s="239">
        <f t="shared" si="20"/>
        <v>0</v>
      </c>
      <c r="Q27" s="239" t="s">
        <v>94</v>
      </c>
      <c r="R27" s="239">
        <f t="shared" si="20"/>
        <v>0</v>
      </c>
      <c r="S27" s="239" t="s">
        <v>94</v>
      </c>
      <c r="T27" s="239">
        <f t="shared" si="20"/>
        <v>0</v>
      </c>
      <c r="U27" s="239" t="s">
        <v>94</v>
      </c>
      <c r="V27" s="239">
        <f t="shared" si="20"/>
        <v>0</v>
      </c>
      <c r="W27" s="239" t="s">
        <v>94</v>
      </c>
      <c r="X27" s="239">
        <f t="shared" si="20"/>
        <v>0</v>
      </c>
      <c r="Y27" s="239">
        <f t="shared" si="20"/>
        <v>0</v>
      </c>
      <c r="Z27" s="239">
        <f t="shared" si="20"/>
        <v>0</v>
      </c>
      <c r="AA27" s="239">
        <f t="shared" si="20"/>
        <v>0</v>
      </c>
      <c r="AB27" s="239">
        <f t="shared" si="20"/>
        <v>0</v>
      </c>
      <c r="AC27" s="239" t="s">
        <v>94</v>
      </c>
      <c r="AD27" s="239">
        <f t="shared" si="20"/>
        <v>0</v>
      </c>
      <c r="AE27" s="239">
        <f t="shared" si="20"/>
        <v>0</v>
      </c>
      <c r="AF27" s="239">
        <f t="shared" si="20"/>
        <v>0</v>
      </c>
      <c r="AG27" s="239">
        <f t="shared" si="20"/>
        <v>0</v>
      </c>
      <c r="AH27" s="240"/>
      <c r="AI27" s="241" t="e">
        <f>AE27/#REF!/12</f>
        <v>#REF!</v>
      </c>
      <c r="AJ27" s="243"/>
      <c r="AK27" s="240"/>
      <c r="AL27" s="240"/>
      <c r="AM27" s="240"/>
      <c r="AN27" s="240"/>
      <c r="AO27" s="240"/>
      <c r="AP27" s="240"/>
      <c r="AQ27" s="240"/>
      <c r="AR27" s="240"/>
      <c r="AS27" s="240"/>
      <c r="AT27" s="240"/>
    </row>
    <row r="28" spans="1:46" ht="28.5" customHeight="1" x14ac:dyDescent="0.25">
      <c r="A28" s="435" t="s">
        <v>475</v>
      </c>
      <c r="B28" s="233"/>
      <c r="C28" s="235"/>
      <c r="D28" s="235"/>
      <c r="E28" s="235"/>
      <c r="F28" s="235"/>
      <c r="G28" s="248"/>
      <c r="H28" s="235">
        <f t="shared" ref="H28:H37" si="21">F28*G28</f>
        <v>0</v>
      </c>
      <c r="I28" s="235"/>
      <c r="J28" s="237">
        <f t="shared" ref="J28:J37" si="22">H28*I28</f>
        <v>0</v>
      </c>
      <c r="K28" s="235"/>
      <c r="L28" s="235">
        <f t="shared" ref="L28:L37" si="23">H28+J28+K28</f>
        <v>0</v>
      </c>
      <c r="M28" s="235"/>
      <c r="N28" s="235">
        <f t="shared" ref="N28:N30" si="24">(((J28*K28*12/1780.6)*(365*8))*M28%)/12</f>
        <v>0</v>
      </c>
      <c r="O28" s="235"/>
      <c r="P28" s="235">
        <f t="shared" si="0"/>
        <v>0</v>
      </c>
      <c r="Q28" s="235"/>
      <c r="R28" s="235">
        <f t="shared" si="1"/>
        <v>0</v>
      </c>
      <c r="S28" s="235">
        <v>0.2</v>
      </c>
      <c r="T28" s="237">
        <f t="shared" si="2"/>
        <v>0</v>
      </c>
      <c r="U28" s="236">
        <v>0.7</v>
      </c>
      <c r="V28" s="235">
        <f t="shared" si="3"/>
        <v>0</v>
      </c>
      <c r="W28" s="236">
        <v>0.5</v>
      </c>
      <c r="X28" s="235">
        <f t="shared" si="4"/>
        <v>0</v>
      </c>
      <c r="Y28" s="235">
        <f t="shared" si="5"/>
        <v>0</v>
      </c>
      <c r="Z28" s="235">
        <f t="shared" si="6"/>
        <v>0</v>
      </c>
      <c r="AA28" s="235">
        <f t="shared" si="7"/>
        <v>0</v>
      </c>
      <c r="AB28" s="235">
        <f t="shared" si="8"/>
        <v>0</v>
      </c>
      <c r="AC28" s="237">
        <v>0.1</v>
      </c>
      <c r="AD28" s="235">
        <f t="shared" si="9"/>
        <v>0</v>
      </c>
      <c r="AE28" s="237">
        <f t="shared" si="10"/>
        <v>0</v>
      </c>
      <c r="AF28" s="237">
        <f t="shared" si="11"/>
        <v>0</v>
      </c>
      <c r="AG28" s="237">
        <f t="shared" si="12"/>
        <v>0</v>
      </c>
      <c r="AI28" s="237" t="e">
        <f>AE28/#REF!/12</f>
        <v>#REF!</v>
      </c>
      <c r="AJ28" s="243"/>
    </row>
    <row r="29" spans="1:46" ht="30" customHeight="1" x14ac:dyDescent="0.25">
      <c r="A29" s="436"/>
      <c r="B29" s="233"/>
      <c r="C29" s="235"/>
      <c r="D29" s="235"/>
      <c r="E29" s="235"/>
      <c r="F29" s="235"/>
      <c r="G29" s="248"/>
      <c r="H29" s="235">
        <f t="shared" si="21"/>
        <v>0</v>
      </c>
      <c r="I29" s="235"/>
      <c r="J29" s="237">
        <f t="shared" si="22"/>
        <v>0</v>
      </c>
      <c r="K29" s="235"/>
      <c r="L29" s="235">
        <f t="shared" si="23"/>
        <v>0</v>
      </c>
      <c r="M29" s="235"/>
      <c r="N29" s="235">
        <f t="shared" si="24"/>
        <v>0</v>
      </c>
      <c r="O29" s="235"/>
      <c r="P29" s="235">
        <f t="shared" si="0"/>
        <v>0</v>
      </c>
      <c r="Q29" s="235"/>
      <c r="R29" s="235">
        <f t="shared" si="1"/>
        <v>0</v>
      </c>
      <c r="S29" s="235">
        <v>0.2</v>
      </c>
      <c r="T29" s="237">
        <f t="shared" si="2"/>
        <v>0</v>
      </c>
      <c r="U29" s="236">
        <v>0.7</v>
      </c>
      <c r="V29" s="235">
        <f t="shared" si="3"/>
        <v>0</v>
      </c>
      <c r="W29" s="236">
        <v>0.5</v>
      </c>
      <c r="X29" s="235">
        <f t="shared" si="4"/>
        <v>0</v>
      </c>
      <c r="Y29" s="235">
        <f t="shared" si="5"/>
        <v>0</v>
      </c>
      <c r="Z29" s="235">
        <f t="shared" si="6"/>
        <v>0</v>
      </c>
      <c r="AA29" s="235">
        <f t="shared" si="7"/>
        <v>0</v>
      </c>
      <c r="AB29" s="235">
        <f t="shared" si="8"/>
        <v>0</v>
      </c>
      <c r="AC29" s="237">
        <v>0.1</v>
      </c>
      <c r="AD29" s="235">
        <f t="shared" si="9"/>
        <v>0</v>
      </c>
      <c r="AE29" s="237">
        <f t="shared" si="10"/>
        <v>0</v>
      </c>
      <c r="AF29" s="237">
        <f t="shared" si="11"/>
        <v>0</v>
      </c>
      <c r="AG29" s="237">
        <f t="shared" si="12"/>
        <v>0</v>
      </c>
      <c r="AI29" s="237" t="e">
        <f>AE29/#REF!/12</f>
        <v>#REF!</v>
      </c>
      <c r="AJ29" s="243"/>
    </row>
    <row r="30" spans="1:46" ht="53.25" customHeight="1" x14ac:dyDescent="0.25">
      <c r="A30" s="436"/>
      <c r="B30" s="233"/>
      <c r="C30" s="235"/>
      <c r="D30" s="235"/>
      <c r="E30" s="235"/>
      <c r="F30" s="235"/>
      <c r="G30" s="248"/>
      <c r="H30" s="235">
        <f t="shared" si="21"/>
        <v>0</v>
      </c>
      <c r="I30" s="235"/>
      <c r="J30" s="237">
        <f t="shared" si="22"/>
        <v>0</v>
      </c>
      <c r="K30" s="235"/>
      <c r="L30" s="235">
        <f t="shared" si="23"/>
        <v>0</v>
      </c>
      <c r="M30" s="235"/>
      <c r="N30" s="235">
        <f t="shared" si="24"/>
        <v>0</v>
      </c>
      <c r="O30" s="235"/>
      <c r="P30" s="235">
        <f t="shared" si="0"/>
        <v>0</v>
      </c>
      <c r="Q30" s="235"/>
      <c r="R30" s="235">
        <f t="shared" si="1"/>
        <v>0</v>
      </c>
      <c r="S30" s="235">
        <v>0.2</v>
      </c>
      <c r="T30" s="237">
        <f t="shared" si="2"/>
        <v>0</v>
      </c>
      <c r="U30" s="236">
        <v>0.7</v>
      </c>
      <c r="V30" s="235">
        <f t="shared" si="3"/>
        <v>0</v>
      </c>
      <c r="W30" s="236">
        <v>0.5</v>
      </c>
      <c r="X30" s="235">
        <f t="shared" si="4"/>
        <v>0</v>
      </c>
      <c r="Y30" s="235">
        <f t="shared" si="5"/>
        <v>0</v>
      </c>
      <c r="Z30" s="235">
        <f t="shared" si="6"/>
        <v>0</v>
      </c>
      <c r="AA30" s="235">
        <f t="shared" si="7"/>
        <v>0</v>
      </c>
      <c r="AB30" s="235">
        <f t="shared" si="8"/>
        <v>0</v>
      </c>
      <c r="AC30" s="237">
        <v>0.1</v>
      </c>
      <c r="AD30" s="235">
        <f t="shared" si="9"/>
        <v>0</v>
      </c>
      <c r="AE30" s="237">
        <f t="shared" si="10"/>
        <v>0</v>
      </c>
      <c r="AF30" s="237">
        <f t="shared" si="11"/>
        <v>0</v>
      </c>
      <c r="AG30" s="237">
        <f t="shared" si="12"/>
        <v>0</v>
      </c>
      <c r="AI30" s="237" t="e">
        <f>AE30/#REF!/12</f>
        <v>#REF!</v>
      </c>
      <c r="AJ30" s="243"/>
    </row>
    <row r="31" spans="1:46" x14ac:dyDescent="0.25">
      <c r="A31" s="436"/>
      <c r="B31" s="233"/>
      <c r="C31" s="235"/>
      <c r="D31" s="235"/>
      <c r="E31" s="235"/>
      <c r="F31" s="235"/>
      <c r="G31" s="248"/>
      <c r="H31" s="235">
        <f t="shared" si="21"/>
        <v>0</v>
      </c>
      <c r="I31" s="235"/>
      <c r="J31" s="237">
        <f t="shared" si="22"/>
        <v>0</v>
      </c>
      <c r="K31" s="235"/>
      <c r="L31" s="235">
        <f t="shared" si="23"/>
        <v>0</v>
      </c>
      <c r="M31" s="235"/>
      <c r="N31" s="235">
        <f>(((J31*K31*12/1780.6)*(365*8))*M31%)/12</f>
        <v>0</v>
      </c>
      <c r="O31" s="235"/>
      <c r="P31" s="235">
        <f t="shared" si="0"/>
        <v>0</v>
      </c>
      <c r="Q31" s="235"/>
      <c r="R31" s="235">
        <f t="shared" si="1"/>
        <v>0</v>
      </c>
      <c r="S31" s="235">
        <v>0.2</v>
      </c>
      <c r="T31" s="237">
        <f t="shared" si="2"/>
        <v>0</v>
      </c>
      <c r="U31" s="236">
        <v>0.7</v>
      </c>
      <c r="V31" s="235">
        <f t="shared" si="3"/>
        <v>0</v>
      </c>
      <c r="W31" s="236">
        <v>0.5</v>
      </c>
      <c r="X31" s="235">
        <f t="shared" si="4"/>
        <v>0</v>
      </c>
      <c r="Y31" s="235">
        <f t="shared" si="5"/>
        <v>0</v>
      </c>
      <c r="Z31" s="235">
        <f t="shared" si="6"/>
        <v>0</v>
      </c>
      <c r="AA31" s="235">
        <f t="shared" si="7"/>
        <v>0</v>
      </c>
      <c r="AB31" s="235">
        <f t="shared" si="8"/>
        <v>0</v>
      </c>
      <c r="AC31" s="237">
        <v>0.1</v>
      </c>
      <c r="AD31" s="235">
        <f t="shared" si="9"/>
        <v>0</v>
      </c>
      <c r="AE31" s="237">
        <f t="shared" si="10"/>
        <v>0</v>
      </c>
      <c r="AF31" s="237">
        <f t="shared" si="11"/>
        <v>0</v>
      </c>
      <c r="AG31" s="237">
        <f t="shared" si="12"/>
        <v>0</v>
      </c>
      <c r="AI31" s="237" t="e">
        <f>AE31/#REF!/12</f>
        <v>#REF!</v>
      </c>
      <c r="AJ31" s="243"/>
    </row>
    <row r="32" spans="1:46" x14ac:dyDescent="0.25">
      <c r="A32" s="436"/>
      <c r="B32" s="233"/>
      <c r="C32" s="235"/>
      <c r="D32" s="235"/>
      <c r="E32" s="235"/>
      <c r="F32" s="235"/>
      <c r="G32" s="248"/>
      <c r="H32" s="235">
        <f t="shared" si="21"/>
        <v>0</v>
      </c>
      <c r="I32" s="235"/>
      <c r="J32" s="237">
        <f t="shared" si="22"/>
        <v>0</v>
      </c>
      <c r="K32" s="235"/>
      <c r="L32" s="235">
        <f t="shared" si="23"/>
        <v>0</v>
      </c>
      <c r="M32" s="235"/>
      <c r="N32" s="235">
        <f>(((J32*K32*12/1780.6)*(365*8))*M32%)/12</f>
        <v>0</v>
      </c>
      <c r="O32" s="235"/>
      <c r="P32" s="235">
        <f t="shared" si="0"/>
        <v>0</v>
      </c>
      <c r="Q32" s="235"/>
      <c r="R32" s="235">
        <f t="shared" si="1"/>
        <v>0</v>
      </c>
      <c r="S32" s="235">
        <v>0.2</v>
      </c>
      <c r="T32" s="237">
        <f t="shared" si="2"/>
        <v>0</v>
      </c>
      <c r="U32" s="236">
        <v>0.7</v>
      </c>
      <c r="V32" s="235">
        <f t="shared" si="3"/>
        <v>0</v>
      </c>
      <c r="W32" s="236">
        <v>0.5</v>
      </c>
      <c r="X32" s="235">
        <f t="shared" si="4"/>
        <v>0</v>
      </c>
      <c r="Y32" s="235">
        <f t="shared" si="5"/>
        <v>0</v>
      </c>
      <c r="Z32" s="235">
        <f t="shared" si="6"/>
        <v>0</v>
      </c>
      <c r="AA32" s="235">
        <f t="shared" si="7"/>
        <v>0</v>
      </c>
      <c r="AB32" s="235">
        <f t="shared" si="8"/>
        <v>0</v>
      </c>
      <c r="AC32" s="237">
        <v>0.1</v>
      </c>
      <c r="AD32" s="235">
        <f t="shared" si="9"/>
        <v>0</v>
      </c>
      <c r="AE32" s="237">
        <f t="shared" si="10"/>
        <v>0</v>
      </c>
      <c r="AF32" s="237">
        <f t="shared" si="11"/>
        <v>0</v>
      </c>
      <c r="AG32" s="237">
        <f t="shared" si="12"/>
        <v>0</v>
      </c>
      <c r="AI32" s="237" t="e">
        <f>AE32/#REF!/12</f>
        <v>#REF!</v>
      </c>
      <c r="AJ32" s="243"/>
    </row>
    <row r="33" spans="1:46" ht="27.75" customHeight="1" x14ac:dyDescent="0.25">
      <c r="A33" s="436"/>
      <c r="B33" s="233"/>
      <c r="C33" s="235"/>
      <c r="D33" s="235"/>
      <c r="E33" s="235"/>
      <c r="F33" s="235"/>
      <c r="G33" s="248"/>
      <c r="H33" s="235">
        <f t="shared" si="21"/>
        <v>0</v>
      </c>
      <c r="I33" s="235"/>
      <c r="J33" s="237">
        <f t="shared" si="22"/>
        <v>0</v>
      </c>
      <c r="K33" s="235"/>
      <c r="L33" s="235">
        <f t="shared" si="23"/>
        <v>0</v>
      </c>
      <c r="M33" s="235"/>
      <c r="N33" s="235">
        <f t="shared" ref="N33:N35" si="25">(((J33*K33*12/1780.6)*(365*8))*M33%)/12</f>
        <v>0</v>
      </c>
      <c r="O33" s="235"/>
      <c r="P33" s="235">
        <f t="shared" si="0"/>
        <v>0</v>
      </c>
      <c r="Q33" s="235"/>
      <c r="R33" s="235">
        <f t="shared" si="1"/>
        <v>0</v>
      </c>
      <c r="S33" s="235">
        <v>0.2</v>
      </c>
      <c r="T33" s="237">
        <f t="shared" si="2"/>
        <v>0</v>
      </c>
      <c r="U33" s="236">
        <v>0.7</v>
      </c>
      <c r="V33" s="235">
        <f t="shared" si="3"/>
        <v>0</v>
      </c>
      <c r="W33" s="236">
        <v>0.5</v>
      </c>
      <c r="X33" s="235">
        <f t="shared" si="4"/>
        <v>0</v>
      </c>
      <c r="Y33" s="235">
        <f t="shared" si="5"/>
        <v>0</v>
      </c>
      <c r="Z33" s="235">
        <f t="shared" si="6"/>
        <v>0</v>
      </c>
      <c r="AA33" s="235">
        <f t="shared" si="7"/>
        <v>0</v>
      </c>
      <c r="AB33" s="235">
        <f t="shared" si="8"/>
        <v>0</v>
      </c>
      <c r="AC33" s="237">
        <v>0.1</v>
      </c>
      <c r="AD33" s="235">
        <f t="shared" si="9"/>
        <v>0</v>
      </c>
      <c r="AE33" s="237">
        <f t="shared" si="10"/>
        <v>0</v>
      </c>
      <c r="AF33" s="237">
        <f t="shared" si="11"/>
        <v>0</v>
      </c>
      <c r="AG33" s="237">
        <f t="shared" si="12"/>
        <v>0</v>
      </c>
      <c r="AI33" s="237" t="e">
        <f>AE33/#REF!/12</f>
        <v>#REF!</v>
      </c>
      <c r="AJ33" s="243"/>
    </row>
    <row r="34" spans="1:46" ht="21" customHeight="1" x14ac:dyDescent="0.25">
      <c r="A34" s="436"/>
      <c r="B34" s="233"/>
      <c r="C34" s="235"/>
      <c r="D34" s="235"/>
      <c r="E34" s="235"/>
      <c r="F34" s="235"/>
      <c r="G34" s="248"/>
      <c r="H34" s="235">
        <f t="shared" si="21"/>
        <v>0</v>
      </c>
      <c r="I34" s="235"/>
      <c r="J34" s="237">
        <f t="shared" si="22"/>
        <v>0</v>
      </c>
      <c r="K34" s="235"/>
      <c r="L34" s="235">
        <f t="shared" si="23"/>
        <v>0</v>
      </c>
      <c r="M34" s="235"/>
      <c r="N34" s="235">
        <f t="shared" si="25"/>
        <v>0</v>
      </c>
      <c r="O34" s="235"/>
      <c r="P34" s="235">
        <f t="shared" si="0"/>
        <v>0</v>
      </c>
      <c r="Q34" s="235"/>
      <c r="R34" s="235">
        <f t="shared" si="1"/>
        <v>0</v>
      </c>
      <c r="S34" s="235">
        <v>0.2</v>
      </c>
      <c r="T34" s="237">
        <f t="shared" si="2"/>
        <v>0</v>
      </c>
      <c r="U34" s="236">
        <v>0.7</v>
      </c>
      <c r="V34" s="235">
        <f t="shared" si="3"/>
        <v>0</v>
      </c>
      <c r="W34" s="236">
        <v>0.5</v>
      </c>
      <c r="X34" s="235">
        <f t="shared" si="4"/>
        <v>0</v>
      </c>
      <c r="Y34" s="235">
        <f t="shared" si="5"/>
        <v>0</v>
      </c>
      <c r="Z34" s="235">
        <f t="shared" si="6"/>
        <v>0</v>
      </c>
      <c r="AA34" s="235">
        <f t="shared" si="7"/>
        <v>0</v>
      </c>
      <c r="AB34" s="235">
        <f t="shared" si="8"/>
        <v>0</v>
      </c>
      <c r="AC34" s="237">
        <v>0.1</v>
      </c>
      <c r="AD34" s="235">
        <f t="shared" si="9"/>
        <v>0</v>
      </c>
      <c r="AE34" s="237">
        <f t="shared" si="10"/>
        <v>0</v>
      </c>
      <c r="AF34" s="237">
        <f t="shared" si="11"/>
        <v>0</v>
      </c>
      <c r="AG34" s="237">
        <f t="shared" si="12"/>
        <v>0</v>
      </c>
      <c r="AI34" s="237" t="e">
        <f>AE34/#REF!/12</f>
        <v>#REF!</v>
      </c>
      <c r="AJ34" s="243"/>
    </row>
    <row r="35" spans="1:46" ht="19.5" customHeight="1" x14ac:dyDescent="0.25">
      <c r="A35" s="436"/>
      <c r="B35" s="233"/>
      <c r="C35" s="235"/>
      <c r="D35" s="235"/>
      <c r="E35" s="235"/>
      <c r="F35" s="235"/>
      <c r="G35" s="248"/>
      <c r="H35" s="235">
        <f t="shared" si="21"/>
        <v>0</v>
      </c>
      <c r="I35" s="235"/>
      <c r="J35" s="237">
        <f t="shared" si="22"/>
        <v>0</v>
      </c>
      <c r="K35" s="235"/>
      <c r="L35" s="235">
        <f t="shared" si="23"/>
        <v>0</v>
      </c>
      <c r="M35" s="235"/>
      <c r="N35" s="235">
        <f t="shared" si="25"/>
        <v>0</v>
      </c>
      <c r="O35" s="235"/>
      <c r="P35" s="235">
        <f t="shared" si="0"/>
        <v>0</v>
      </c>
      <c r="Q35" s="235"/>
      <c r="R35" s="235">
        <f t="shared" si="1"/>
        <v>0</v>
      </c>
      <c r="S35" s="235">
        <v>0.2</v>
      </c>
      <c r="T35" s="237">
        <f t="shared" si="2"/>
        <v>0</v>
      </c>
      <c r="U35" s="236">
        <v>0.7</v>
      </c>
      <c r="V35" s="235">
        <f t="shared" si="3"/>
        <v>0</v>
      </c>
      <c r="W35" s="236">
        <v>0.5</v>
      </c>
      <c r="X35" s="235">
        <f t="shared" si="4"/>
        <v>0</v>
      </c>
      <c r="Y35" s="235">
        <f t="shared" si="5"/>
        <v>0</v>
      </c>
      <c r="Z35" s="235">
        <f t="shared" si="6"/>
        <v>0</v>
      </c>
      <c r="AA35" s="235">
        <f t="shared" si="7"/>
        <v>0</v>
      </c>
      <c r="AB35" s="235">
        <f t="shared" si="8"/>
        <v>0</v>
      </c>
      <c r="AC35" s="237">
        <v>0.1</v>
      </c>
      <c r="AD35" s="235">
        <f t="shared" si="9"/>
        <v>0</v>
      </c>
      <c r="AE35" s="237">
        <f t="shared" si="10"/>
        <v>0</v>
      </c>
      <c r="AF35" s="237">
        <f t="shared" si="11"/>
        <v>0</v>
      </c>
      <c r="AG35" s="237">
        <f t="shared" si="12"/>
        <v>0</v>
      </c>
      <c r="AI35" s="237" t="e">
        <f>AE35/#REF!/12</f>
        <v>#REF!</v>
      </c>
      <c r="AJ35" s="243"/>
    </row>
    <row r="36" spans="1:46" ht="39" customHeight="1" x14ac:dyDescent="0.25">
      <c r="A36" s="436"/>
      <c r="B36" s="233"/>
      <c r="C36" s="235"/>
      <c r="D36" s="235"/>
      <c r="E36" s="235"/>
      <c r="F36" s="235"/>
      <c r="G36" s="248"/>
      <c r="H36" s="235">
        <f>F36*G36</f>
        <v>0</v>
      </c>
      <c r="I36" s="235"/>
      <c r="J36" s="237">
        <f>H36*I36</f>
        <v>0</v>
      </c>
      <c r="K36" s="235"/>
      <c r="L36" s="235">
        <f t="shared" si="23"/>
        <v>0</v>
      </c>
      <c r="M36" s="235"/>
      <c r="N36" s="235">
        <f>(((J36*K36*12/1780.6)*(365*8))*M36%)/12</f>
        <v>0</v>
      </c>
      <c r="O36" s="235"/>
      <c r="P36" s="235">
        <f t="shared" si="0"/>
        <v>0</v>
      </c>
      <c r="Q36" s="235"/>
      <c r="R36" s="235">
        <f t="shared" si="1"/>
        <v>0</v>
      </c>
      <c r="S36" s="235">
        <v>0.2</v>
      </c>
      <c r="T36" s="237">
        <f t="shared" si="2"/>
        <v>0</v>
      </c>
      <c r="U36" s="236">
        <v>0.7</v>
      </c>
      <c r="V36" s="235">
        <f t="shared" si="3"/>
        <v>0</v>
      </c>
      <c r="W36" s="236">
        <v>0.5</v>
      </c>
      <c r="X36" s="235">
        <f t="shared" si="4"/>
        <v>0</v>
      </c>
      <c r="Y36" s="235">
        <f t="shared" si="5"/>
        <v>0</v>
      </c>
      <c r="Z36" s="235">
        <f t="shared" si="6"/>
        <v>0</v>
      </c>
      <c r="AA36" s="235">
        <f t="shared" si="7"/>
        <v>0</v>
      </c>
      <c r="AB36" s="235">
        <f t="shared" si="8"/>
        <v>0</v>
      </c>
      <c r="AC36" s="237">
        <v>0.1</v>
      </c>
      <c r="AD36" s="235">
        <f t="shared" si="9"/>
        <v>0</v>
      </c>
      <c r="AE36" s="237">
        <f t="shared" si="10"/>
        <v>0</v>
      </c>
      <c r="AF36" s="237">
        <f t="shared" si="11"/>
        <v>0</v>
      </c>
      <c r="AG36" s="237">
        <f t="shared" si="12"/>
        <v>0</v>
      </c>
      <c r="AI36" s="237" t="e">
        <f>AE36/#REF!/12</f>
        <v>#REF!</v>
      </c>
      <c r="AJ36" s="243"/>
    </row>
    <row r="37" spans="1:46" ht="21" customHeight="1" x14ac:dyDescent="0.25">
      <c r="A37" s="436"/>
      <c r="B37" s="249"/>
      <c r="C37" s="250"/>
      <c r="D37" s="235"/>
      <c r="E37" s="235"/>
      <c r="F37" s="235"/>
      <c r="G37" s="248"/>
      <c r="H37" s="235">
        <f t="shared" si="21"/>
        <v>0</v>
      </c>
      <c r="I37" s="235"/>
      <c r="J37" s="237">
        <f t="shared" si="22"/>
        <v>0</v>
      </c>
      <c r="K37" s="235"/>
      <c r="L37" s="235">
        <f t="shared" si="23"/>
        <v>0</v>
      </c>
      <c r="M37" s="235"/>
      <c r="N37" s="235">
        <f>(((J37*K37*12/1780.6)*(365*8))*M37%)/12</f>
        <v>0</v>
      </c>
      <c r="O37" s="235"/>
      <c r="P37" s="235">
        <f t="shared" si="0"/>
        <v>0</v>
      </c>
      <c r="Q37" s="235"/>
      <c r="R37" s="235">
        <f t="shared" si="1"/>
        <v>0</v>
      </c>
      <c r="S37" s="235">
        <v>0.2</v>
      </c>
      <c r="T37" s="237">
        <f t="shared" si="2"/>
        <v>0</v>
      </c>
      <c r="U37" s="236">
        <v>0.7</v>
      </c>
      <c r="V37" s="235">
        <f t="shared" si="3"/>
        <v>0</v>
      </c>
      <c r="W37" s="236">
        <v>0.5</v>
      </c>
      <c r="X37" s="235">
        <f t="shared" si="4"/>
        <v>0</v>
      </c>
      <c r="Y37" s="235">
        <f t="shared" si="5"/>
        <v>0</v>
      </c>
      <c r="Z37" s="235">
        <f t="shared" si="6"/>
        <v>0</v>
      </c>
      <c r="AA37" s="235">
        <f t="shared" si="7"/>
        <v>0</v>
      </c>
      <c r="AB37" s="235">
        <f t="shared" si="8"/>
        <v>0</v>
      </c>
      <c r="AC37" s="237">
        <v>0.1</v>
      </c>
      <c r="AD37" s="235">
        <f t="shared" si="9"/>
        <v>0</v>
      </c>
      <c r="AE37" s="237">
        <f t="shared" si="10"/>
        <v>0</v>
      </c>
      <c r="AF37" s="237">
        <f t="shared" si="11"/>
        <v>0</v>
      </c>
      <c r="AG37" s="237">
        <f t="shared" si="12"/>
        <v>0</v>
      </c>
      <c r="AI37" s="237" t="e">
        <f>AE37/#REF!/12</f>
        <v>#REF!</v>
      </c>
      <c r="AJ37" s="243"/>
    </row>
    <row r="38" spans="1:46" s="242" customFormat="1" x14ac:dyDescent="0.25">
      <c r="A38" s="437"/>
      <c r="B38" s="238" t="s">
        <v>286</v>
      </c>
      <c r="C38" s="239">
        <f>SUM(C28:C37)</f>
        <v>0</v>
      </c>
      <c r="D38" s="239">
        <f>SUM(D28:D37)</f>
        <v>0</v>
      </c>
      <c r="E38" s="239">
        <f>SUM(E28:E37)</f>
        <v>0</v>
      </c>
      <c r="F38" s="239">
        <f>SUM(F28:F37)</f>
        <v>0</v>
      </c>
      <c r="G38" s="239" t="s">
        <v>94</v>
      </c>
      <c r="H38" s="239">
        <f>SUM(H28:H37)</f>
        <v>0</v>
      </c>
      <c r="I38" s="239" t="s">
        <v>94</v>
      </c>
      <c r="J38" s="239">
        <f>SUM(J28:J37)</f>
        <v>0</v>
      </c>
      <c r="K38" s="239">
        <f>SUM(K28:K37)</f>
        <v>0</v>
      </c>
      <c r="L38" s="239">
        <f t="shared" ref="L38:AG38" si="26">SUM(L28:L37)</f>
        <v>0</v>
      </c>
      <c r="M38" s="239" t="s">
        <v>94</v>
      </c>
      <c r="N38" s="239">
        <f t="shared" si="26"/>
        <v>0</v>
      </c>
      <c r="O38" s="239" t="s">
        <v>94</v>
      </c>
      <c r="P38" s="239">
        <f t="shared" si="26"/>
        <v>0</v>
      </c>
      <c r="Q38" s="239" t="s">
        <v>94</v>
      </c>
      <c r="R38" s="239">
        <f t="shared" si="26"/>
        <v>0</v>
      </c>
      <c r="S38" s="239" t="s">
        <v>94</v>
      </c>
      <c r="T38" s="239">
        <f t="shared" si="26"/>
        <v>0</v>
      </c>
      <c r="U38" s="239" t="s">
        <v>94</v>
      </c>
      <c r="V38" s="239">
        <f t="shared" si="26"/>
        <v>0</v>
      </c>
      <c r="W38" s="239" t="s">
        <v>94</v>
      </c>
      <c r="X38" s="239">
        <f t="shared" si="26"/>
        <v>0</v>
      </c>
      <c r="Y38" s="239">
        <f t="shared" si="26"/>
        <v>0</v>
      </c>
      <c r="Z38" s="239">
        <f t="shared" si="26"/>
        <v>0</v>
      </c>
      <c r="AA38" s="239">
        <f t="shared" si="26"/>
        <v>0</v>
      </c>
      <c r="AB38" s="239">
        <f t="shared" si="26"/>
        <v>0</v>
      </c>
      <c r="AC38" s="239" t="s">
        <v>94</v>
      </c>
      <c r="AD38" s="239">
        <f t="shared" si="26"/>
        <v>0</v>
      </c>
      <c r="AE38" s="239">
        <f t="shared" si="26"/>
        <v>0</v>
      </c>
      <c r="AF38" s="239">
        <f t="shared" si="26"/>
        <v>0</v>
      </c>
      <c r="AG38" s="239">
        <f t="shared" si="26"/>
        <v>0</v>
      </c>
      <c r="AH38" s="240"/>
      <c r="AI38" s="241" t="e">
        <f>AE38/#REF!/12</f>
        <v>#REF!</v>
      </c>
      <c r="AJ38" s="240"/>
      <c r="AK38" s="240"/>
      <c r="AL38" s="240"/>
      <c r="AM38" s="240"/>
      <c r="AN38" s="240"/>
      <c r="AO38" s="240"/>
      <c r="AP38" s="240"/>
      <c r="AQ38" s="240"/>
      <c r="AR38" s="240"/>
      <c r="AS38" s="240"/>
      <c r="AT38" s="240"/>
    </row>
    <row r="39" spans="1:46" s="205" customFormat="1" ht="30" customHeight="1" x14ac:dyDescent="0.25">
      <c r="A39" s="251" t="s">
        <v>455</v>
      </c>
      <c r="B39" s="252" t="s">
        <v>454</v>
      </c>
      <c r="C39" s="253">
        <f>C10+C15+C24+C27+C38</f>
        <v>0</v>
      </c>
      <c r="D39" s="253">
        <f>D10+D15+D24+D27+D38</f>
        <v>0</v>
      </c>
      <c r="E39" s="253">
        <f>E10+E15+E24+E27+E38</f>
        <v>0</v>
      </c>
      <c r="F39" s="253">
        <f>F10+F15+F24+F27+F38</f>
        <v>0</v>
      </c>
      <c r="G39" s="253" t="s">
        <v>94</v>
      </c>
      <c r="H39" s="253">
        <f>H10+H15+H24+H27+H38</f>
        <v>0</v>
      </c>
      <c r="I39" s="253" t="s">
        <v>94</v>
      </c>
      <c r="J39" s="253">
        <f>J10+J15+J24+J27+J38</f>
        <v>0</v>
      </c>
      <c r="K39" s="253">
        <f>K10+K15+K24+K27+K38</f>
        <v>0</v>
      </c>
      <c r="L39" s="253">
        <f t="shared" ref="L39:AG39" si="27">L10+L15+L24+L27+L38</f>
        <v>0</v>
      </c>
      <c r="M39" s="253" t="s">
        <v>94</v>
      </c>
      <c r="N39" s="253">
        <f t="shared" si="27"/>
        <v>0</v>
      </c>
      <c r="O39" s="253" t="s">
        <v>94</v>
      </c>
      <c r="P39" s="253">
        <f t="shared" si="27"/>
        <v>0</v>
      </c>
      <c r="Q39" s="253" t="s">
        <v>94</v>
      </c>
      <c r="R39" s="253">
        <f t="shared" si="27"/>
        <v>0</v>
      </c>
      <c r="S39" s="253" t="s">
        <v>94</v>
      </c>
      <c r="T39" s="253">
        <f t="shared" si="27"/>
        <v>0</v>
      </c>
      <c r="U39" s="253" t="s">
        <v>94</v>
      </c>
      <c r="V39" s="253">
        <f t="shared" si="27"/>
        <v>0</v>
      </c>
      <c r="W39" s="253" t="s">
        <v>94</v>
      </c>
      <c r="X39" s="253">
        <f t="shared" si="27"/>
        <v>0</v>
      </c>
      <c r="Y39" s="253">
        <f t="shared" si="27"/>
        <v>0</v>
      </c>
      <c r="Z39" s="253">
        <f t="shared" si="27"/>
        <v>0</v>
      </c>
      <c r="AA39" s="253">
        <f t="shared" si="27"/>
        <v>0</v>
      </c>
      <c r="AB39" s="253">
        <f t="shared" si="27"/>
        <v>0</v>
      </c>
      <c r="AC39" s="253" t="s">
        <v>94</v>
      </c>
      <c r="AD39" s="253">
        <f t="shared" si="27"/>
        <v>0</v>
      </c>
      <c r="AE39" s="253">
        <f t="shared" si="27"/>
        <v>0</v>
      </c>
      <c r="AF39" s="253">
        <f t="shared" si="27"/>
        <v>0</v>
      </c>
      <c r="AG39" s="253">
        <f t="shared" si="27"/>
        <v>0</v>
      </c>
      <c r="AH39" s="247"/>
      <c r="AI39" s="254" t="e">
        <f>AE39/#REF!/12</f>
        <v>#REF!</v>
      </c>
      <c r="AJ39" s="240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</row>
    <row r="40" spans="1:46" x14ac:dyDescent="0.25">
      <c r="B40" s="224"/>
      <c r="C40" s="209"/>
      <c r="D40" s="209"/>
      <c r="E40" s="209"/>
      <c r="F40" s="209"/>
      <c r="G40" s="209"/>
      <c r="H40" s="209"/>
      <c r="I40" s="209"/>
      <c r="J40" s="209"/>
      <c r="K40" s="209"/>
      <c r="L40" s="209"/>
      <c r="M40" s="209"/>
      <c r="N40" s="209"/>
      <c r="O40" s="209"/>
      <c r="P40" s="209"/>
      <c r="Q40" s="209"/>
      <c r="R40" s="209"/>
      <c r="S40" s="209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  <c r="AD40" s="209"/>
      <c r="AE40" s="209"/>
      <c r="AF40" s="209"/>
      <c r="AG40" s="209"/>
      <c r="AI40" s="209"/>
    </row>
    <row r="41" spans="1:46" ht="18" customHeight="1" x14ac:dyDescent="0.25">
      <c r="A41" s="393" t="s">
        <v>400</v>
      </c>
      <c r="B41" s="393"/>
      <c r="C41" s="209"/>
      <c r="D41" s="209"/>
      <c r="E41" s="209"/>
      <c r="AE41" s="209"/>
      <c r="AF41" s="209"/>
      <c r="AG41" s="209"/>
      <c r="AI41" s="209"/>
    </row>
    <row r="42" spans="1:46" ht="15.75" customHeight="1" x14ac:dyDescent="0.25">
      <c r="A42" s="393" t="s">
        <v>401</v>
      </c>
      <c r="B42" s="393"/>
      <c r="Z42" s="243"/>
      <c r="AE42" s="216"/>
      <c r="AF42" s="255"/>
      <c r="AG42" s="255"/>
      <c r="AI42" s="216"/>
    </row>
    <row r="43" spans="1:46" x14ac:dyDescent="0.25">
      <c r="A43" s="223"/>
      <c r="B43" s="224"/>
      <c r="Z43" s="243"/>
    </row>
    <row r="44" spans="1:46" x14ac:dyDescent="0.25">
      <c r="B44" s="224"/>
      <c r="Z44" s="243"/>
    </row>
    <row r="45" spans="1:46" x14ac:dyDescent="0.25">
      <c r="B45" s="224"/>
    </row>
    <row r="46" spans="1:46" x14ac:dyDescent="0.25">
      <c r="B46" s="224"/>
    </row>
    <row r="47" spans="1:46" x14ac:dyDescent="0.25">
      <c r="B47" s="224"/>
    </row>
    <row r="48" spans="1:46" x14ac:dyDescent="0.25">
      <c r="B48" s="224"/>
    </row>
    <row r="49" spans="2:26" x14ac:dyDescent="0.25">
      <c r="B49" s="224"/>
    </row>
    <row r="50" spans="2:26" x14ac:dyDescent="0.25">
      <c r="B50" s="224"/>
    </row>
    <row r="51" spans="2:26" x14ac:dyDescent="0.25">
      <c r="B51" s="224"/>
    </row>
    <row r="52" spans="2:26" x14ac:dyDescent="0.25">
      <c r="B52" s="224"/>
    </row>
    <row r="53" spans="2:26" x14ac:dyDescent="0.25">
      <c r="B53" s="224"/>
    </row>
    <row r="54" spans="2:26" x14ac:dyDescent="0.25">
      <c r="B54" s="224"/>
    </row>
    <row r="55" spans="2:26" x14ac:dyDescent="0.25">
      <c r="B55" s="224"/>
      <c r="Z55" s="243"/>
    </row>
    <row r="56" spans="2:26" x14ac:dyDescent="0.25">
      <c r="B56" s="224"/>
      <c r="Z56" s="256"/>
    </row>
    <row r="57" spans="2:26" x14ac:dyDescent="0.25">
      <c r="B57" s="224"/>
    </row>
    <row r="58" spans="2:26" x14ac:dyDescent="0.25">
      <c r="B58" s="224"/>
    </row>
    <row r="59" spans="2:26" x14ac:dyDescent="0.25">
      <c r="B59" s="224"/>
    </row>
    <row r="60" spans="2:26" x14ac:dyDescent="0.25">
      <c r="B60" s="224"/>
    </row>
    <row r="61" spans="2:26" x14ac:dyDescent="0.25">
      <c r="B61" s="224"/>
    </row>
    <row r="62" spans="2:26" x14ac:dyDescent="0.25">
      <c r="B62" s="224"/>
    </row>
    <row r="63" spans="2:26" x14ac:dyDescent="0.25">
      <c r="B63" s="224"/>
    </row>
    <row r="64" spans="2:26" x14ac:dyDescent="0.25">
      <c r="B64" s="224"/>
    </row>
    <row r="65" spans="2:2" x14ac:dyDescent="0.25">
      <c r="B65" s="224"/>
    </row>
    <row r="66" spans="2:2" x14ac:dyDescent="0.25">
      <c r="B66" s="224"/>
    </row>
    <row r="67" spans="2:2" x14ac:dyDescent="0.25">
      <c r="B67" s="224"/>
    </row>
    <row r="68" spans="2:2" x14ac:dyDescent="0.25">
      <c r="B68" s="224"/>
    </row>
    <row r="69" spans="2:2" x14ac:dyDescent="0.25">
      <c r="B69" s="224"/>
    </row>
    <row r="70" spans="2:2" x14ac:dyDescent="0.25">
      <c r="B70" s="224"/>
    </row>
    <row r="71" spans="2:2" x14ac:dyDescent="0.25">
      <c r="B71" s="224"/>
    </row>
    <row r="72" spans="2:2" x14ac:dyDescent="0.25">
      <c r="B72" s="224"/>
    </row>
    <row r="73" spans="2:2" x14ac:dyDescent="0.25">
      <c r="B73" s="224"/>
    </row>
    <row r="74" spans="2:2" x14ac:dyDescent="0.25">
      <c r="B74" s="224"/>
    </row>
    <row r="75" spans="2:2" x14ac:dyDescent="0.25">
      <c r="B75" s="224"/>
    </row>
    <row r="76" spans="2:2" x14ac:dyDescent="0.25">
      <c r="B76" s="224"/>
    </row>
    <row r="77" spans="2:2" x14ac:dyDescent="0.25">
      <c r="B77" s="224"/>
    </row>
    <row r="78" spans="2:2" x14ac:dyDescent="0.25">
      <c r="B78" s="224"/>
    </row>
    <row r="79" spans="2:2" x14ac:dyDescent="0.25">
      <c r="B79" s="224"/>
    </row>
    <row r="80" spans="2:2" x14ac:dyDescent="0.25">
      <c r="B80" s="224"/>
    </row>
    <row r="81" spans="2:2" x14ac:dyDescent="0.25">
      <c r="B81" s="224"/>
    </row>
    <row r="82" spans="2:2" x14ac:dyDescent="0.25">
      <c r="B82" s="224"/>
    </row>
    <row r="83" spans="2:2" x14ac:dyDescent="0.25">
      <c r="B83" s="224"/>
    </row>
    <row r="84" spans="2:2" x14ac:dyDescent="0.25">
      <c r="B84" s="224"/>
    </row>
    <row r="85" spans="2:2" x14ac:dyDescent="0.25">
      <c r="B85" s="224"/>
    </row>
    <row r="86" spans="2:2" x14ac:dyDescent="0.25">
      <c r="B86" s="224"/>
    </row>
    <row r="87" spans="2:2" x14ac:dyDescent="0.25">
      <c r="B87" s="224"/>
    </row>
    <row r="88" spans="2:2" x14ac:dyDescent="0.25">
      <c r="B88" s="224"/>
    </row>
    <row r="89" spans="2:2" x14ac:dyDescent="0.25">
      <c r="B89" s="224"/>
    </row>
    <row r="90" spans="2:2" x14ac:dyDescent="0.25">
      <c r="B90" s="224"/>
    </row>
    <row r="91" spans="2:2" x14ac:dyDescent="0.25">
      <c r="B91" s="224"/>
    </row>
    <row r="92" spans="2:2" x14ac:dyDescent="0.25">
      <c r="B92" s="224"/>
    </row>
    <row r="93" spans="2:2" x14ac:dyDescent="0.25">
      <c r="B93" s="224"/>
    </row>
    <row r="94" spans="2:2" x14ac:dyDescent="0.25">
      <c r="B94" s="224"/>
    </row>
    <row r="95" spans="2:2" x14ac:dyDescent="0.25">
      <c r="B95" s="224"/>
    </row>
    <row r="96" spans="2:2" x14ac:dyDescent="0.25">
      <c r="B96" s="224"/>
    </row>
    <row r="97" spans="2:2" x14ac:dyDescent="0.25">
      <c r="B97" s="224"/>
    </row>
    <row r="98" spans="2:2" x14ac:dyDescent="0.25">
      <c r="B98" s="224"/>
    </row>
    <row r="99" spans="2:2" x14ac:dyDescent="0.25">
      <c r="B99" s="224"/>
    </row>
    <row r="100" spans="2:2" x14ac:dyDescent="0.25">
      <c r="B100" s="224"/>
    </row>
    <row r="101" spans="2:2" x14ac:dyDescent="0.25">
      <c r="B101" s="224"/>
    </row>
    <row r="102" spans="2:2" x14ac:dyDescent="0.25">
      <c r="B102" s="224"/>
    </row>
    <row r="103" spans="2:2" x14ac:dyDescent="0.25">
      <c r="B103" s="224"/>
    </row>
    <row r="104" spans="2:2" x14ac:dyDescent="0.25">
      <c r="B104" s="224"/>
    </row>
    <row r="105" spans="2:2" x14ac:dyDescent="0.25">
      <c r="B105" s="224"/>
    </row>
    <row r="106" spans="2:2" x14ac:dyDescent="0.25">
      <c r="B106" s="224"/>
    </row>
    <row r="107" spans="2:2" x14ac:dyDescent="0.25">
      <c r="B107" s="224"/>
    </row>
    <row r="108" spans="2:2" x14ac:dyDescent="0.25">
      <c r="B108" s="224"/>
    </row>
    <row r="109" spans="2:2" x14ac:dyDescent="0.25">
      <c r="B109" s="224"/>
    </row>
    <row r="110" spans="2:2" x14ac:dyDescent="0.25">
      <c r="B110" s="224"/>
    </row>
    <row r="111" spans="2:2" x14ac:dyDescent="0.25">
      <c r="B111" s="224"/>
    </row>
    <row r="112" spans="2:2" x14ac:dyDescent="0.25">
      <c r="B112" s="224"/>
    </row>
    <row r="113" spans="2:2" x14ac:dyDescent="0.25">
      <c r="B113" s="224"/>
    </row>
    <row r="114" spans="2:2" x14ac:dyDescent="0.25">
      <c r="B114" s="224"/>
    </row>
    <row r="115" spans="2:2" x14ac:dyDescent="0.25">
      <c r="B115" s="224"/>
    </row>
    <row r="116" spans="2:2" x14ac:dyDescent="0.25">
      <c r="B116" s="224"/>
    </row>
    <row r="117" spans="2:2" x14ac:dyDescent="0.25">
      <c r="B117" s="224"/>
    </row>
    <row r="118" spans="2:2" x14ac:dyDescent="0.25">
      <c r="B118" s="224"/>
    </row>
    <row r="119" spans="2:2" x14ac:dyDescent="0.25">
      <c r="B119" s="224"/>
    </row>
    <row r="120" spans="2:2" x14ac:dyDescent="0.25">
      <c r="B120" s="224"/>
    </row>
    <row r="121" spans="2:2" x14ac:dyDescent="0.25">
      <c r="B121" s="224"/>
    </row>
    <row r="122" spans="2:2" x14ac:dyDescent="0.25">
      <c r="B122" s="224"/>
    </row>
    <row r="123" spans="2:2" x14ac:dyDescent="0.25">
      <c r="B123" s="224"/>
    </row>
    <row r="124" spans="2:2" x14ac:dyDescent="0.25">
      <c r="B124" s="224"/>
    </row>
    <row r="125" spans="2:2" x14ac:dyDescent="0.25">
      <c r="B125" s="224"/>
    </row>
    <row r="126" spans="2:2" x14ac:dyDescent="0.25">
      <c r="B126" s="224"/>
    </row>
    <row r="127" spans="2:2" x14ac:dyDescent="0.25">
      <c r="B127" s="224"/>
    </row>
    <row r="128" spans="2:2" x14ac:dyDescent="0.25">
      <c r="B128" s="224"/>
    </row>
    <row r="129" spans="2:2" x14ac:dyDescent="0.25">
      <c r="B129" s="224"/>
    </row>
    <row r="130" spans="2:2" x14ac:dyDescent="0.25">
      <c r="B130" s="224"/>
    </row>
    <row r="131" spans="2:2" x14ac:dyDescent="0.25">
      <c r="B131" s="224"/>
    </row>
    <row r="132" spans="2:2" x14ac:dyDescent="0.25">
      <c r="B132" s="224"/>
    </row>
    <row r="133" spans="2:2" x14ac:dyDescent="0.25">
      <c r="B133" s="224"/>
    </row>
    <row r="134" spans="2:2" x14ac:dyDescent="0.25">
      <c r="B134" s="224"/>
    </row>
    <row r="135" spans="2:2" x14ac:dyDescent="0.25">
      <c r="B135" s="224"/>
    </row>
    <row r="136" spans="2:2" x14ac:dyDescent="0.25">
      <c r="B136" s="224"/>
    </row>
    <row r="137" spans="2:2" x14ac:dyDescent="0.25">
      <c r="B137" s="224"/>
    </row>
    <row r="138" spans="2:2" x14ac:dyDescent="0.25">
      <c r="B138" s="224"/>
    </row>
    <row r="139" spans="2:2" x14ac:dyDescent="0.25">
      <c r="B139" s="224"/>
    </row>
    <row r="140" spans="2:2" x14ac:dyDescent="0.25">
      <c r="B140" s="224"/>
    </row>
    <row r="141" spans="2:2" x14ac:dyDescent="0.25">
      <c r="B141" s="224"/>
    </row>
    <row r="142" spans="2:2" x14ac:dyDescent="0.25">
      <c r="B142" s="224"/>
    </row>
    <row r="143" spans="2:2" x14ac:dyDescent="0.25">
      <c r="B143" s="224"/>
    </row>
    <row r="144" spans="2:2" x14ac:dyDescent="0.25">
      <c r="B144" s="224"/>
    </row>
    <row r="145" spans="2:2" x14ac:dyDescent="0.25">
      <c r="B145" s="224"/>
    </row>
    <row r="146" spans="2:2" x14ac:dyDescent="0.25">
      <c r="B146" s="224"/>
    </row>
    <row r="147" spans="2:2" x14ac:dyDescent="0.25">
      <c r="B147" s="224"/>
    </row>
    <row r="148" spans="2:2" x14ac:dyDescent="0.25">
      <c r="B148" s="224"/>
    </row>
    <row r="149" spans="2:2" x14ac:dyDescent="0.25">
      <c r="B149" s="224"/>
    </row>
    <row r="150" spans="2:2" x14ac:dyDescent="0.25">
      <c r="B150" s="224"/>
    </row>
    <row r="151" spans="2:2" x14ac:dyDescent="0.25">
      <c r="B151" s="224"/>
    </row>
    <row r="152" spans="2:2" x14ac:dyDescent="0.25">
      <c r="B152" s="224"/>
    </row>
    <row r="153" spans="2:2" x14ac:dyDescent="0.25">
      <c r="B153" s="224"/>
    </row>
    <row r="154" spans="2:2" x14ac:dyDescent="0.25">
      <c r="B154" s="224"/>
    </row>
    <row r="155" spans="2:2" x14ac:dyDescent="0.25">
      <c r="B155" s="224"/>
    </row>
    <row r="156" spans="2:2" x14ac:dyDescent="0.25">
      <c r="B156" s="224"/>
    </row>
    <row r="157" spans="2:2" x14ac:dyDescent="0.25">
      <c r="B157" s="224"/>
    </row>
    <row r="158" spans="2:2" x14ac:dyDescent="0.25">
      <c r="B158" s="224"/>
    </row>
    <row r="159" spans="2:2" x14ac:dyDescent="0.25">
      <c r="B159" s="224"/>
    </row>
    <row r="160" spans="2:2" x14ac:dyDescent="0.25">
      <c r="B160" s="224"/>
    </row>
    <row r="161" spans="2:2" x14ac:dyDescent="0.25">
      <c r="B161" s="224"/>
    </row>
    <row r="162" spans="2:2" x14ac:dyDescent="0.25">
      <c r="B162" s="224"/>
    </row>
    <row r="163" spans="2:2" x14ac:dyDescent="0.25">
      <c r="B163" s="224"/>
    </row>
    <row r="164" spans="2:2" x14ac:dyDescent="0.25">
      <c r="B164" s="224"/>
    </row>
    <row r="165" spans="2:2" x14ac:dyDescent="0.25">
      <c r="B165" s="224"/>
    </row>
    <row r="166" spans="2:2" x14ac:dyDescent="0.25">
      <c r="B166" s="224"/>
    </row>
    <row r="167" spans="2:2" x14ac:dyDescent="0.25">
      <c r="B167" s="224"/>
    </row>
    <row r="168" spans="2:2" x14ac:dyDescent="0.25">
      <c r="B168" s="224"/>
    </row>
    <row r="169" spans="2:2" x14ac:dyDescent="0.25">
      <c r="B169" s="224"/>
    </row>
    <row r="170" spans="2:2" x14ac:dyDescent="0.25">
      <c r="B170" s="224"/>
    </row>
    <row r="171" spans="2:2" x14ac:dyDescent="0.25">
      <c r="B171" s="224"/>
    </row>
    <row r="172" spans="2:2" x14ac:dyDescent="0.25">
      <c r="B172" s="224"/>
    </row>
    <row r="173" spans="2:2" x14ac:dyDescent="0.25">
      <c r="B173" s="224"/>
    </row>
    <row r="174" spans="2:2" x14ac:dyDescent="0.25">
      <c r="B174" s="224"/>
    </row>
    <row r="175" spans="2:2" x14ac:dyDescent="0.25">
      <c r="B175" s="224"/>
    </row>
    <row r="176" spans="2:2" x14ac:dyDescent="0.25">
      <c r="B176" s="224"/>
    </row>
    <row r="177" spans="2:2" x14ac:dyDescent="0.25">
      <c r="B177" s="224"/>
    </row>
    <row r="178" spans="2:2" x14ac:dyDescent="0.25">
      <c r="B178" s="224"/>
    </row>
    <row r="179" spans="2:2" x14ac:dyDescent="0.25">
      <c r="B179" s="224"/>
    </row>
    <row r="180" spans="2:2" x14ac:dyDescent="0.25">
      <c r="B180" s="224"/>
    </row>
    <row r="181" spans="2:2" x14ac:dyDescent="0.25">
      <c r="B181" s="224"/>
    </row>
    <row r="182" spans="2:2" x14ac:dyDescent="0.25">
      <c r="B182" s="224"/>
    </row>
    <row r="183" spans="2:2" x14ac:dyDescent="0.25">
      <c r="B183" s="224"/>
    </row>
    <row r="184" spans="2:2" x14ac:dyDescent="0.25">
      <c r="B184" s="224"/>
    </row>
    <row r="185" spans="2:2" x14ac:dyDescent="0.25">
      <c r="B185" s="224"/>
    </row>
    <row r="186" spans="2:2" x14ac:dyDescent="0.25">
      <c r="B186" s="224"/>
    </row>
    <row r="187" spans="2:2" x14ac:dyDescent="0.25">
      <c r="B187" s="224"/>
    </row>
    <row r="188" spans="2:2" x14ac:dyDescent="0.25">
      <c r="B188" s="224"/>
    </row>
    <row r="189" spans="2:2" x14ac:dyDescent="0.25">
      <c r="B189" s="224"/>
    </row>
    <row r="190" spans="2:2" x14ac:dyDescent="0.25">
      <c r="B190" s="224"/>
    </row>
    <row r="191" spans="2:2" x14ac:dyDescent="0.25">
      <c r="B191" s="224"/>
    </row>
    <row r="192" spans="2:2" x14ac:dyDescent="0.25">
      <c r="B192" s="224"/>
    </row>
    <row r="193" spans="2:2" x14ac:dyDescent="0.25">
      <c r="B193" s="224"/>
    </row>
    <row r="194" spans="2:2" x14ac:dyDescent="0.25">
      <c r="B194" s="224"/>
    </row>
    <row r="195" spans="2:2" x14ac:dyDescent="0.25">
      <c r="B195" s="224"/>
    </row>
    <row r="196" spans="2:2" x14ac:dyDescent="0.25">
      <c r="B196" s="224"/>
    </row>
    <row r="197" spans="2:2" x14ac:dyDescent="0.25">
      <c r="B197" s="224"/>
    </row>
    <row r="198" spans="2:2" x14ac:dyDescent="0.25">
      <c r="B198" s="224"/>
    </row>
    <row r="199" spans="2:2" x14ac:dyDescent="0.25">
      <c r="B199" s="224"/>
    </row>
    <row r="200" spans="2:2" x14ac:dyDescent="0.25">
      <c r="B200" s="224"/>
    </row>
    <row r="201" spans="2:2" x14ac:dyDescent="0.25">
      <c r="B201" s="224"/>
    </row>
    <row r="202" spans="2:2" x14ac:dyDescent="0.25">
      <c r="B202" s="224"/>
    </row>
    <row r="203" spans="2:2" x14ac:dyDescent="0.25">
      <c r="B203" s="224"/>
    </row>
    <row r="204" spans="2:2" x14ac:dyDescent="0.25">
      <c r="B204" s="224"/>
    </row>
    <row r="205" spans="2:2" x14ac:dyDescent="0.25">
      <c r="B205" s="224"/>
    </row>
    <row r="206" spans="2:2" x14ac:dyDescent="0.25">
      <c r="B206" s="224"/>
    </row>
    <row r="207" spans="2:2" x14ac:dyDescent="0.25">
      <c r="B207" s="224"/>
    </row>
    <row r="208" spans="2:2" x14ac:dyDescent="0.25">
      <c r="B208" s="224"/>
    </row>
    <row r="209" spans="2:2" x14ac:dyDescent="0.25">
      <c r="B209" s="224"/>
    </row>
    <row r="210" spans="2:2" x14ac:dyDescent="0.25">
      <c r="B210" s="224"/>
    </row>
    <row r="211" spans="2:2" x14ac:dyDescent="0.25">
      <c r="B211" s="224"/>
    </row>
    <row r="212" spans="2:2" x14ac:dyDescent="0.25">
      <c r="B212" s="224"/>
    </row>
    <row r="213" spans="2:2" x14ac:dyDescent="0.25">
      <c r="B213" s="224"/>
    </row>
    <row r="214" spans="2:2" x14ac:dyDescent="0.25">
      <c r="B214" s="224"/>
    </row>
    <row r="215" spans="2:2" x14ac:dyDescent="0.25">
      <c r="B215" s="224"/>
    </row>
    <row r="216" spans="2:2" x14ac:dyDescent="0.25">
      <c r="B216" s="224"/>
    </row>
    <row r="217" spans="2:2" x14ac:dyDescent="0.25">
      <c r="B217" s="224"/>
    </row>
    <row r="218" spans="2:2" x14ac:dyDescent="0.25">
      <c r="B218" s="224"/>
    </row>
    <row r="219" spans="2:2" x14ac:dyDescent="0.25">
      <c r="B219" s="224"/>
    </row>
    <row r="220" spans="2:2" x14ac:dyDescent="0.25">
      <c r="B220" s="224"/>
    </row>
    <row r="221" spans="2:2" x14ac:dyDescent="0.25">
      <c r="B221" s="224"/>
    </row>
    <row r="222" spans="2:2" x14ac:dyDescent="0.25">
      <c r="B222" s="224"/>
    </row>
    <row r="223" spans="2:2" x14ac:dyDescent="0.25">
      <c r="B223" s="224"/>
    </row>
    <row r="224" spans="2:2" x14ac:dyDescent="0.25">
      <c r="B224" s="224"/>
    </row>
    <row r="225" spans="2:2" x14ac:dyDescent="0.25">
      <c r="B225" s="224"/>
    </row>
    <row r="226" spans="2:2" x14ac:dyDescent="0.25">
      <c r="B226" s="224"/>
    </row>
    <row r="227" spans="2:2" x14ac:dyDescent="0.25">
      <c r="B227" s="224"/>
    </row>
    <row r="228" spans="2:2" x14ac:dyDescent="0.25">
      <c r="B228" s="224"/>
    </row>
    <row r="229" spans="2:2" x14ac:dyDescent="0.25">
      <c r="B229" s="224"/>
    </row>
    <row r="230" spans="2:2" x14ac:dyDescent="0.25">
      <c r="B230" s="224"/>
    </row>
    <row r="231" spans="2:2" x14ac:dyDescent="0.25">
      <c r="B231" s="224"/>
    </row>
    <row r="232" spans="2:2" x14ac:dyDescent="0.25">
      <c r="B232" s="224"/>
    </row>
    <row r="233" spans="2:2" x14ac:dyDescent="0.25">
      <c r="B233" s="224"/>
    </row>
    <row r="234" spans="2:2" x14ac:dyDescent="0.25">
      <c r="B234" s="224"/>
    </row>
    <row r="235" spans="2:2" x14ac:dyDescent="0.25">
      <c r="B235" s="224"/>
    </row>
    <row r="236" spans="2:2" x14ac:dyDescent="0.25">
      <c r="B236" s="224"/>
    </row>
    <row r="237" spans="2:2" x14ac:dyDescent="0.25">
      <c r="B237" s="224"/>
    </row>
    <row r="238" spans="2:2" x14ac:dyDescent="0.25">
      <c r="B238" s="224"/>
    </row>
    <row r="239" spans="2:2" x14ac:dyDescent="0.25">
      <c r="B239" s="224"/>
    </row>
    <row r="240" spans="2:2" x14ac:dyDescent="0.25">
      <c r="B240" s="224"/>
    </row>
    <row r="241" spans="2:2" x14ac:dyDescent="0.25">
      <c r="B241" s="224"/>
    </row>
    <row r="242" spans="2:2" x14ac:dyDescent="0.25">
      <c r="B242" s="224"/>
    </row>
    <row r="243" spans="2:2" x14ac:dyDescent="0.25">
      <c r="B243" s="224"/>
    </row>
    <row r="244" spans="2:2" x14ac:dyDescent="0.25">
      <c r="B244" s="224"/>
    </row>
  </sheetData>
  <mergeCells count="38">
    <mergeCell ref="Y7:Y9"/>
    <mergeCell ref="AE3:AG3"/>
    <mergeCell ref="AE1:AG1"/>
    <mergeCell ref="AA7:AA9"/>
    <mergeCell ref="AB7:AB9"/>
    <mergeCell ref="AC7:AD8"/>
    <mergeCell ref="Z7:Z8"/>
    <mergeCell ref="Q8:R8"/>
    <mergeCell ref="A42:B42"/>
    <mergeCell ref="AG7:AG9"/>
    <mergeCell ref="AI7:AI9"/>
    <mergeCell ref="C8:C9"/>
    <mergeCell ref="D8:D9"/>
    <mergeCell ref="E8:E9"/>
    <mergeCell ref="AE7:AE9"/>
    <mergeCell ref="AF7:AF9"/>
    <mergeCell ref="A16:A24"/>
    <mergeCell ref="A25:A27"/>
    <mergeCell ref="A28:A38"/>
    <mergeCell ref="A41:B41"/>
    <mergeCell ref="A11:A15"/>
    <mergeCell ref="L7:L9"/>
    <mergeCell ref="A4:Y4"/>
    <mergeCell ref="G5:J5"/>
    <mergeCell ref="H7:H9"/>
    <mergeCell ref="I7:J8"/>
    <mergeCell ref="K7:K9"/>
    <mergeCell ref="M7:R7"/>
    <mergeCell ref="M8:N8"/>
    <mergeCell ref="O8:P8"/>
    <mergeCell ref="A7:A9"/>
    <mergeCell ref="B7:B9"/>
    <mergeCell ref="C7:E7"/>
    <mergeCell ref="F7:F9"/>
    <mergeCell ref="G7:G9"/>
    <mergeCell ref="S7:T8"/>
    <mergeCell ref="U7:V8"/>
    <mergeCell ref="W7:X8"/>
  </mergeCells>
  <pageMargins left="0.35433070866141736" right="0.15748031496062992" top="0.39370078740157483" bottom="0.59055118110236227" header="0.51181102362204722" footer="0.51181102362204722"/>
  <pageSetup paperSize="9" scale="48" fitToWidth="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C171"/>
  <sheetViews>
    <sheetView view="pageBreakPreview" zoomScale="80" zoomScaleNormal="80" zoomScaleSheetLayoutView="80" workbookViewId="0">
      <pane xSplit="5" ySplit="9" topLeftCell="K22" activePane="bottomRight" state="frozen"/>
      <selection pane="topRight" activeCell="G1" sqref="G1"/>
      <selection pane="bottomLeft" activeCell="A12" sqref="A12"/>
      <selection pane="bottomRight" activeCell="U1" sqref="U1:W1"/>
    </sheetView>
  </sheetViews>
  <sheetFormatPr defaultRowHeight="15" x14ac:dyDescent="0.25"/>
  <cols>
    <col min="1" max="1" width="16.85546875" style="257" customWidth="1"/>
    <col min="2" max="2" width="28.7109375" style="257" customWidth="1"/>
    <col min="3" max="3" width="12" style="257" customWidth="1"/>
    <col min="4" max="4" width="12.7109375" style="257" customWidth="1"/>
    <col min="5" max="5" width="14.7109375" style="257" customWidth="1"/>
    <col min="6" max="6" width="13.28515625" style="257" customWidth="1"/>
    <col min="7" max="7" width="7.42578125" style="257" customWidth="1"/>
    <col min="8" max="8" width="16.28515625" style="257" customWidth="1"/>
    <col min="9" max="9" width="7.7109375" style="257" customWidth="1"/>
    <col min="10" max="10" width="12.85546875" style="257" customWidth="1"/>
    <col min="11" max="11" width="6.42578125" style="257" customWidth="1"/>
    <col min="12" max="12" width="14.28515625" style="257" customWidth="1"/>
    <col min="13" max="13" width="5.7109375" style="257" customWidth="1"/>
    <col min="14" max="14" width="13.85546875" style="257" customWidth="1"/>
    <col min="15" max="16" width="18.7109375" style="257" customWidth="1"/>
    <col min="17" max="18" width="21.5703125" style="257" customWidth="1"/>
    <col min="19" max="19" width="5.5703125" style="257" customWidth="1"/>
    <col min="20" max="20" width="18.42578125" style="257" customWidth="1"/>
    <col min="21" max="21" width="18" style="257" customWidth="1"/>
    <col min="22" max="22" width="19.5703125" style="257" customWidth="1"/>
    <col min="23" max="23" width="22" style="257" customWidth="1"/>
    <col min="24" max="24" width="13.42578125" style="257" customWidth="1"/>
    <col min="25" max="25" width="18" style="257" customWidth="1"/>
    <col min="26" max="26" width="9.140625" style="257"/>
    <col min="27" max="27" width="17.28515625" style="257" bestFit="1" customWidth="1"/>
    <col min="28" max="123" width="9.140625" style="258"/>
    <col min="124" max="124" width="24" style="258" customWidth="1"/>
    <col min="125" max="125" width="32" style="258" customWidth="1"/>
    <col min="126" max="126" width="10.140625" style="258" customWidth="1"/>
    <col min="127" max="128" width="8.7109375" style="258" customWidth="1"/>
    <col min="129" max="129" width="9.140625" style="258"/>
    <col min="130" max="130" width="15" style="258" customWidth="1"/>
    <col min="131" max="131" width="7.42578125" style="258" customWidth="1"/>
    <col min="132" max="132" width="16.28515625" style="258" customWidth="1"/>
    <col min="133" max="133" width="7.7109375" style="258" customWidth="1"/>
    <col min="134" max="134" width="12.85546875" style="258" customWidth="1"/>
    <col min="135" max="135" width="6.42578125" style="258" customWidth="1"/>
    <col min="136" max="136" width="14.28515625" style="258" customWidth="1"/>
    <col min="137" max="137" width="5.7109375" style="258" customWidth="1"/>
    <col min="138" max="138" width="13.85546875" style="258" customWidth="1"/>
    <col min="139" max="139" width="15" style="258" customWidth="1"/>
    <col min="140" max="140" width="16.42578125" style="258" customWidth="1"/>
    <col min="141" max="141" width="18" style="258" customWidth="1"/>
    <col min="142" max="142" width="7.140625" style="258" customWidth="1"/>
    <col min="143" max="143" width="16.28515625" style="258" customWidth="1"/>
    <col min="144" max="144" width="5.5703125" style="258" customWidth="1"/>
    <col min="145" max="145" width="15.42578125" style="258" customWidth="1"/>
    <col min="146" max="146" width="5.5703125" style="258" customWidth="1"/>
    <col min="147" max="147" width="18.42578125" style="258" customWidth="1"/>
    <col min="148" max="148" width="18" style="258" customWidth="1"/>
    <col min="149" max="149" width="19.5703125" style="258" customWidth="1"/>
    <col min="150" max="150" width="17.5703125" style="258" customWidth="1"/>
    <col min="151" max="379" width="9.140625" style="258"/>
    <col min="380" max="380" width="24" style="258" customWidth="1"/>
    <col min="381" max="381" width="32" style="258" customWidth="1"/>
    <col min="382" max="382" width="10.140625" style="258" customWidth="1"/>
    <col min="383" max="384" width="8.7109375" style="258" customWidth="1"/>
    <col min="385" max="385" width="9.140625" style="258"/>
    <col min="386" max="386" width="15" style="258" customWidth="1"/>
    <col min="387" max="387" width="7.42578125" style="258" customWidth="1"/>
    <col min="388" max="388" width="16.28515625" style="258" customWidth="1"/>
    <col min="389" max="389" width="7.7109375" style="258" customWidth="1"/>
    <col min="390" max="390" width="12.85546875" style="258" customWidth="1"/>
    <col min="391" max="391" width="6.42578125" style="258" customWidth="1"/>
    <col min="392" max="392" width="14.28515625" style="258" customWidth="1"/>
    <col min="393" max="393" width="5.7109375" style="258" customWidth="1"/>
    <col min="394" max="394" width="13.85546875" style="258" customWidth="1"/>
    <col min="395" max="395" width="15" style="258" customWidth="1"/>
    <col min="396" max="396" width="16.42578125" style="258" customWidth="1"/>
    <col min="397" max="397" width="18" style="258" customWidth="1"/>
    <col min="398" max="398" width="7.140625" style="258" customWidth="1"/>
    <col min="399" max="399" width="16.28515625" style="258" customWidth="1"/>
    <col min="400" max="400" width="5.5703125" style="258" customWidth="1"/>
    <col min="401" max="401" width="15.42578125" style="258" customWidth="1"/>
    <col min="402" max="402" width="5.5703125" style="258" customWidth="1"/>
    <col min="403" max="403" width="18.42578125" style="258" customWidth="1"/>
    <col min="404" max="404" width="18" style="258" customWidth="1"/>
    <col min="405" max="405" width="19.5703125" style="258" customWidth="1"/>
    <col min="406" max="406" width="17.5703125" style="258" customWidth="1"/>
    <col min="407" max="635" width="9.140625" style="258"/>
    <col min="636" max="636" width="24" style="258" customWidth="1"/>
    <col min="637" max="637" width="32" style="258" customWidth="1"/>
    <col min="638" max="638" width="10.140625" style="258" customWidth="1"/>
    <col min="639" max="640" width="8.7109375" style="258" customWidth="1"/>
    <col min="641" max="641" width="9.140625" style="258"/>
    <col min="642" max="642" width="15" style="258" customWidth="1"/>
    <col min="643" max="643" width="7.42578125" style="258" customWidth="1"/>
    <col min="644" max="644" width="16.28515625" style="258" customWidth="1"/>
    <col min="645" max="645" width="7.7109375" style="258" customWidth="1"/>
    <col min="646" max="646" width="12.85546875" style="258" customWidth="1"/>
    <col min="647" max="647" width="6.42578125" style="258" customWidth="1"/>
    <col min="648" max="648" width="14.28515625" style="258" customWidth="1"/>
    <col min="649" max="649" width="5.7109375" style="258" customWidth="1"/>
    <col min="650" max="650" width="13.85546875" style="258" customWidth="1"/>
    <col min="651" max="651" width="15" style="258" customWidth="1"/>
    <col min="652" max="652" width="16.42578125" style="258" customWidth="1"/>
    <col min="653" max="653" width="18" style="258" customWidth="1"/>
    <col min="654" max="654" width="7.140625" style="258" customWidth="1"/>
    <col min="655" max="655" width="16.28515625" style="258" customWidth="1"/>
    <col min="656" max="656" width="5.5703125" style="258" customWidth="1"/>
    <col min="657" max="657" width="15.42578125" style="258" customWidth="1"/>
    <col min="658" max="658" width="5.5703125" style="258" customWidth="1"/>
    <col min="659" max="659" width="18.42578125" style="258" customWidth="1"/>
    <col min="660" max="660" width="18" style="258" customWidth="1"/>
    <col min="661" max="661" width="19.5703125" style="258" customWidth="1"/>
    <col min="662" max="662" width="17.5703125" style="258" customWidth="1"/>
    <col min="663" max="891" width="9.140625" style="258"/>
    <col min="892" max="892" width="24" style="258" customWidth="1"/>
    <col min="893" max="893" width="32" style="258" customWidth="1"/>
    <col min="894" max="894" width="10.140625" style="258" customWidth="1"/>
    <col min="895" max="896" width="8.7109375" style="258" customWidth="1"/>
    <col min="897" max="897" width="9.140625" style="258"/>
    <col min="898" max="898" width="15" style="258" customWidth="1"/>
    <col min="899" max="899" width="7.42578125" style="258" customWidth="1"/>
    <col min="900" max="900" width="16.28515625" style="258" customWidth="1"/>
    <col min="901" max="901" width="7.7109375" style="258" customWidth="1"/>
    <col min="902" max="902" width="12.85546875" style="258" customWidth="1"/>
    <col min="903" max="903" width="6.42578125" style="258" customWidth="1"/>
    <col min="904" max="904" width="14.28515625" style="258" customWidth="1"/>
    <col min="905" max="905" width="5.7109375" style="258" customWidth="1"/>
    <col min="906" max="906" width="13.85546875" style="258" customWidth="1"/>
    <col min="907" max="907" width="15" style="258" customWidth="1"/>
    <col min="908" max="908" width="16.42578125" style="258" customWidth="1"/>
    <col min="909" max="909" width="18" style="258" customWidth="1"/>
    <col min="910" max="910" width="7.140625" style="258" customWidth="1"/>
    <col min="911" max="911" width="16.28515625" style="258" customWidth="1"/>
    <col min="912" max="912" width="5.5703125" style="258" customWidth="1"/>
    <col min="913" max="913" width="15.42578125" style="258" customWidth="1"/>
    <col min="914" max="914" width="5.5703125" style="258" customWidth="1"/>
    <col min="915" max="915" width="18.42578125" style="258" customWidth="1"/>
    <col min="916" max="916" width="18" style="258" customWidth="1"/>
    <col min="917" max="917" width="19.5703125" style="258" customWidth="1"/>
    <col min="918" max="918" width="17.5703125" style="258" customWidth="1"/>
    <col min="919" max="1147" width="9.140625" style="258"/>
    <col min="1148" max="1148" width="24" style="258" customWidth="1"/>
    <col min="1149" max="1149" width="32" style="258" customWidth="1"/>
    <col min="1150" max="1150" width="10.140625" style="258" customWidth="1"/>
    <col min="1151" max="1152" width="8.7109375" style="258" customWidth="1"/>
    <col min="1153" max="1153" width="9.140625" style="258"/>
    <col min="1154" max="1154" width="15" style="258" customWidth="1"/>
    <col min="1155" max="1155" width="7.42578125" style="258" customWidth="1"/>
    <col min="1156" max="1156" width="16.28515625" style="258" customWidth="1"/>
    <col min="1157" max="1157" width="7.7109375" style="258" customWidth="1"/>
    <col min="1158" max="1158" width="12.85546875" style="258" customWidth="1"/>
    <col min="1159" max="1159" width="6.42578125" style="258" customWidth="1"/>
    <col min="1160" max="1160" width="14.28515625" style="258" customWidth="1"/>
    <col min="1161" max="1161" width="5.7109375" style="258" customWidth="1"/>
    <col min="1162" max="1162" width="13.85546875" style="258" customWidth="1"/>
    <col min="1163" max="1163" width="15" style="258" customWidth="1"/>
    <col min="1164" max="1164" width="16.42578125" style="258" customWidth="1"/>
    <col min="1165" max="1165" width="18" style="258" customWidth="1"/>
    <col min="1166" max="1166" width="7.140625" style="258" customWidth="1"/>
    <col min="1167" max="1167" width="16.28515625" style="258" customWidth="1"/>
    <col min="1168" max="1168" width="5.5703125" style="258" customWidth="1"/>
    <col min="1169" max="1169" width="15.42578125" style="258" customWidth="1"/>
    <col min="1170" max="1170" width="5.5703125" style="258" customWidth="1"/>
    <col min="1171" max="1171" width="18.42578125" style="258" customWidth="1"/>
    <col min="1172" max="1172" width="18" style="258" customWidth="1"/>
    <col min="1173" max="1173" width="19.5703125" style="258" customWidth="1"/>
    <col min="1174" max="1174" width="17.5703125" style="258" customWidth="1"/>
    <col min="1175" max="1403" width="9.140625" style="258"/>
    <col min="1404" max="1404" width="24" style="258" customWidth="1"/>
    <col min="1405" max="1405" width="32" style="258" customWidth="1"/>
    <col min="1406" max="1406" width="10.140625" style="258" customWidth="1"/>
    <col min="1407" max="1408" width="8.7109375" style="258" customWidth="1"/>
    <col min="1409" max="1409" width="9.140625" style="258"/>
    <col min="1410" max="1410" width="15" style="258" customWidth="1"/>
    <col min="1411" max="1411" width="7.42578125" style="258" customWidth="1"/>
    <col min="1412" max="1412" width="16.28515625" style="258" customWidth="1"/>
    <col min="1413" max="1413" width="7.7109375" style="258" customWidth="1"/>
    <col min="1414" max="1414" width="12.85546875" style="258" customWidth="1"/>
    <col min="1415" max="1415" width="6.42578125" style="258" customWidth="1"/>
    <col min="1416" max="1416" width="14.28515625" style="258" customWidth="1"/>
    <col min="1417" max="1417" width="5.7109375" style="258" customWidth="1"/>
    <col min="1418" max="1418" width="13.85546875" style="258" customWidth="1"/>
    <col min="1419" max="1419" width="15" style="258" customWidth="1"/>
    <col min="1420" max="1420" width="16.42578125" style="258" customWidth="1"/>
    <col min="1421" max="1421" width="18" style="258" customWidth="1"/>
    <col min="1422" max="1422" width="7.140625" style="258" customWidth="1"/>
    <col min="1423" max="1423" width="16.28515625" style="258" customWidth="1"/>
    <col min="1424" max="1424" width="5.5703125" style="258" customWidth="1"/>
    <col min="1425" max="1425" width="15.42578125" style="258" customWidth="1"/>
    <col min="1426" max="1426" width="5.5703125" style="258" customWidth="1"/>
    <col min="1427" max="1427" width="18.42578125" style="258" customWidth="1"/>
    <col min="1428" max="1428" width="18" style="258" customWidth="1"/>
    <col min="1429" max="1429" width="19.5703125" style="258" customWidth="1"/>
    <col min="1430" max="1430" width="17.5703125" style="258" customWidth="1"/>
    <col min="1431" max="1659" width="9.140625" style="258"/>
    <col min="1660" max="1660" width="24" style="258" customWidth="1"/>
    <col min="1661" max="1661" width="32" style="258" customWidth="1"/>
    <col min="1662" max="1662" width="10.140625" style="258" customWidth="1"/>
    <col min="1663" max="1664" width="8.7109375" style="258" customWidth="1"/>
    <col min="1665" max="1665" width="9.140625" style="258"/>
    <col min="1666" max="1666" width="15" style="258" customWidth="1"/>
    <col min="1667" max="1667" width="7.42578125" style="258" customWidth="1"/>
    <col min="1668" max="1668" width="16.28515625" style="258" customWidth="1"/>
    <col min="1669" max="1669" width="7.7109375" style="258" customWidth="1"/>
    <col min="1670" max="1670" width="12.85546875" style="258" customWidth="1"/>
    <col min="1671" max="1671" width="6.42578125" style="258" customWidth="1"/>
    <col min="1672" max="1672" width="14.28515625" style="258" customWidth="1"/>
    <col min="1673" max="1673" width="5.7109375" style="258" customWidth="1"/>
    <col min="1674" max="1674" width="13.85546875" style="258" customWidth="1"/>
    <col min="1675" max="1675" width="15" style="258" customWidth="1"/>
    <col min="1676" max="1676" width="16.42578125" style="258" customWidth="1"/>
    <col min="1677" max="1677" width="18" style="258" customWidth="1"/>
    <col min="1678" max="1678" width="7.140625" style="258" customWidth="1"/>
    <col min="1679" max="1679" width="16.28515625" style="258" customWidth="1"/>
    <col min="1680" max="1680" width="5.5703125" style="258" customWidth="1"/>
    <col min="1681" max="1681" width="15.42578125" style="258" customWidth="1"/>
    <col min="1682" max="1682" width="5.5703125" style="258" customWidth="1"/>
    <col min="1683" max="1683" width="18.42578125" style="258" customWidth="1"/>
    <col min="1684" max="1684" width="18" style="258" customWidth="1"/>
    <col min="1685" max="1685" width="19.5703125" style="258" customWidth="1"/>
    <col min="1686" max="1686" width="17.5703125" style="258" customWidth="1"/>
    <col min="1687" max="1915" width="9.140625" style="258"/>
    <col min="1916" max="1916" width="24" style="258" customWidth="1"/>
    <col min="1917" max="1917" width="32" style="258" customWidth="1"/>
    <col min="1918" max="1918" width="10.140625" style="258" customWidth="1"/>
    <col min="1919" max="1920" width="8.7109375" style="258" customWidth="1"/>
    <col min="1921" max="1921" width="9.140625" style="258"/>
    <col min="1922" max="1922" width="15" style="258" customWidth="1"/>
    <col min="1923" max="1923" width="7.42578125" style="258" customWidth="1"/>
    <col min="1924" max="1924" width="16.28515625" style="258" customWidth="1"/>
    <col min="1925" max="1925" width="7.7109375" style="258" customWidth="1"/>
    <col min="1926" max="1926" width="12.85546875" style="258" customWidth="1"/>
    <col min="1927" max="1927" width="6.42578125" style="258" customWidth="1"/>
    <col min="1928" max="1928" width="14.28515625" style="258" customWidth="1"/>
    <col min="1929" max="1929" width="5.7109375" style="258" customWidth="1"/>
    <col min="1930" max="1930" width="13.85546875" style="258" customWidth="1"/>
    <col min="1931" max="1931" width="15" style="258" customWidth="1"/>
    <col min="1932" max="1932" width="16.42578125" style="258" customWidth="1"/>
    <col min="1933" max="1933" width="18" style="258" customWidth="1"/>
    <col min="1934" max="1934" width="7.140625" style="258" customWidth="1"/>
    <col min="1935" max="1935" width="16.28515625" style="258" customWidth="1"/>
    <col min="1936" max="1936" width="5.5703125" style="258" customWidth="1"/>
    <col min="1937" max="1937" width="15.42578125" style="258" customWidth="1"/>
    <col min="1938" max="1938" width="5.5703125" style="258" customWidth="1"/>
    <col min="1939" max="1939" width="18.42578125" style="258" customWidth="1"/>
    <col min="1940" max="1940" width="18" style="258" customWidth="1"/>
    <col min="1941" max="1941" width="19.5703125" style="258" customWidth="1"/>
    <col min="1942" max="1942" width="17.5703125" style="258" customWidth="1"/>
    <col min="1943" max="2171" width="9.140625" style="258"/>
    <col min="2172" max="2172" width="24" style="258" customWidth="1"/>
    <col min="2173" max="2173" width="32" style="258" customWidth="1"/>
    <col min="2174" max="2174" width="10.140625" style="258" customWidth="1"/>
    <col min="2175" max="2176" width="8.7109375" style="258" customWidth="1"/>
    <col min="2177" max="2177" width="9.140625" style="258"/>
    <col min="2178" max="2178" width="15" style="258" customWidth="1"/>
    <col min="2179" max="2179" width="7.42578125" style="258" customWidth="1"/>
    <col min="2180" max="2180" width="16.28515625" style="258" customWidth="1"/>
    <col min="2181" max="2181" width="7.7109375" style="258" customWidth="1"/>
    <col min="2182" max="2182" width="12.85546875" style="258" customWidth="1"/>
    <col min="2183" max="2183" width="6.42578125" style="258" customWidth="1"/>
    <col min="2184" max="2184" width="14.28515625" style="258" customWidth="1"/>
    <col min="2185" max="2185" width="5.7109375" style="258" customWidth="1"/>
    <col min="2186" max="2186" width="13.85546875" style="258" customWidth="1"/>
    <col min="2187" max="2187" width="15" style="258" customWidth="1"/>
    <col min="2188" max="2188" width="16.42578125" style="258" customWidth="1"/>
    <col min="2189" max="2189" width="18" style="258" customWidth="1"/>
    <col min="2190" max="2190" width="7.140625" style="258" customWidth="1"/>
    <col min="2191" max="2191" width="16.28515625" style="258" customWidth="1"/>
    <col min="2192" max="2192" width="5.5703125" style="258" customWidth="1"/>
    <col min="2193" max="2193" width="15.42578125" style="258" customWidth="1"/>
    <col min="2194" max="2194" width="5.5703125" style="258" customWidth="1"/>
    <col min="2195" max="2195" width="18.42578125" style="258" customWidth="1"/>
    <col min="2196" max="2196" width="18" style="258" customWidth="1"/>
    <col min="2197" max="2197" width="19.5703125" style="258" customWidth="1"/>
    <col min="2198" max="2198" width="17.5703125" style="258" customWidth="1"/>
    <col min="2199" max="2427" width="9.140625" style="258"/>
    <col min="2428" max="2428" width="24" style="258" customWidth="1"/>
    <col min="2429" max="2429" width="32" style="258" customWidth="1"/>
    <col min="2430" max="2430" width="10.140625" style="258" customWidth="1"/>
    <col min="2431" max="2432" width="8.7109375" style="258" customWidth="1"/>
    <col min="2433" max="2433" width="9.140625" style="258"/>
    <col min="2434" max="2434" width="15" style="258" customWidth="1"/>
    <col min="2435" max="2435" width="7.42578125" style="258" customWidth="1"/>
    <col min="2436" max="2436" width="16.28515625" style="258" customWidth="1"/>
    <col min="2437" max="2437" width="7.7109375" style="258" customWidth="1"/>
    <col min="2438" max="2438" width="12.85546875" style="258" customWidth="1"/>
    <col min="2439" max="2439" width="6.42578125" style="258" customWidth="1"/>
    <col min="2440" max="2440" width="14.28515625" style="258" customWidth="1"/>
    <col min="2441" max="2441" width="5.7109375" style="258" customWidth="1"/>
    <col min="2442" max="2442" width="13.85546875" style="258" customWidth="1"/>
    <col min="2443" max="2443" width="15" style="258" customWidth="1"/>
    <col min="2444" max="2444" width="16.42578125" style="258" customWidth="1"/>
    <col min="2445" max="2445" width="18" style="258" customWidth="1"/>
    <col min="2446" max="2446" width="7.140625" style="258" customWidth="1"/>
    <col min="2447" max="2447" width="16.28515625" style="258" customWidth="1"/>
    <col min="2448" max="2448" width="5.5703125" style="258" customWidth="1"/>
    <col min="2449" max="2449" width="15.42578125" style="258" customWidth="1"/>
    <col min="2450" max="2450" width="5.5703125" style="258" customWidth="1"/>
    <col min="2451" max="2451" width="18.42578125" style="258" customWidth="1"/>
    <col min="2452" max="2452" width="18" style="258" customWidth="1"/>
    <col min="2453" max="2453" width="19.5703125" style="258" customWidth="1"/>
    <col min="2454" max="2454" width="17.5703125" style="258" customWidth="1"/>
    <col min="2455" max="2683" width="9.140625" style="258"/>
    <col min="2684" max="2684" width="24" style="258" customWidth="1"/>
    <col min="2685" max="2685" width="32" style="258" customWidth="1"/>
    <col min="2686" max="2686" width="10.140625" style="258" customWidth="1"/>
    <col min="2687" max="2688" width="8.7109375" style="258" customWidth="1"/>
    <col min="2689" max="2689" width="9.140625" style="258"/>
    <col min="2690" max="2690" width="15" style="258" customWidth="1"/>
    <col min="2691" max="2691" width="7.42578125" style="258" customWidth="1"/>
    <col min="2692" max="2692" width="16.28515625" style="258" customWidth="1"/>
    <col min="2693" max="2693" width="7.7109375" style="258" customWidth="1"/>
    <col min="2694" max="2694" width="12.85546875" style="258" customWidth="1"/>
    <col min="2695" max="2695" width="6.42578125" style="258" customWidth="1"/>
    <col min="2696" max="2696" width="14.28515625" style="258" customWidth="1"/>
    <col min="2697" max="2697" width="5.7109375" style="258" customWidth="1"/>
    <col min="2698" max="2698" width="13.85546875" style="258" customWidth="1"/>
    <col min="2699" max="2699" width="15" style="258" customWidth="1"/>
    <col min="2700" max="2700" width="16.42578125" style="258" customWidth="1"/>
    <col min="2701" max="2701" width="18" style="258" customWidth="1"/>
    <col min="2702" max="2702" width="7.140625" style="258" customWidth="1"/>
    <col min="2703" max="2703" width="16.28515625" style="258" customWidth="1"/>
    <col min="2704" max="2704" width="5.5703125" style="258" customWidth="1"/>
    <col min="2705" max="2705" width="15.42578125" style="258" customWidth="1"/>
    <col min="2706" max="2706" width="5.5703125" style="258" customWidth="1"/>
    <col min="2707" max="2707" width="18.42578125" style="258" customWidth="1"/>
    <col min="2708" max="2708" width="18" style="258" customWidth="1"/>
    <col min="2709" max="2709" width="19.5703125" style="258" customWidth="1"/>
    <col min="2710" max="2710" width="17.5703125" style="258" customWidth="1"/>
    <col min="2711" max="2939" width="9.140625" style="258"/>
    <col min="2940" max="2940" width="24" style="258" customWidth="1"/>
    <col min="2941" max="2941" width="32" style="258" customWidth="1"/>
    <col min="2942" max="2942" width="10.140625" style="258" customWidth="1"/>
    <col min="2943" max="2944" width="8.7109375" style="258" customWidth="1"/>
    <col min="2945" max="2945" width="9.140625" style="258"/>
    <col min="2946" max="2946" width="15" style="258" customWidth="1"/>
    <col min="2947" max="2947" width="7.42578125" style="258" customWidth="1"/>
    <col min="2948" max="2948" width="16.28515625" style="258" customWidth="1"/>
    <col min="2949" max="2949" width="7.7109375" style="258" customWidth="1"/>
    <col min="2950" max="2950" width="12.85546875" style="258" customWidth="1"/>
    <col min="2951" max="2951" width="6.42578125" style="258" customWidth="1"/>
    <col min="2952" max="2952" width="14.28515625" style="258" customWidth="1"/>
    <col min="2953" max="2953" width="5.7109375" style="258" customWidth="1"/>
    <col min="2954" max="2954" width="13.85546875" style="258" customWidth="1"/>
    <col min="2955" max="2955" width="15" style="258" customWidth="1"/>
    <col min="2956" max="2956" width="16.42578125" style="258" customWidth="1"/>
    <col min="2957" max="2957" width="18" style="258" customWidth="1"/>
    <col min="2958" max="2958" width="7.140625" style="258" customWidth="1"/>
    <col min="2959" max="2959" width="16.28515625" style="258" customWidth="1"/>
    <col min="2960" max="2960" width="5.5703125" style="258" customWidth="1"/>
    <col min="2961" max="2961" width="15.42578125" style="258" customWidth="1"/>
    <col min="2962" max="2962" width="5.5703125" style="258" customWidth="1"/>
    <col min="2963" max="2963" width="18.42578125" style="258" customWidth="1"/>
    <col min="2964" max="2964" width="18" style="258" customWidth="1"/>
    <col min="2965" max="2965" width="19.5703125" style="258" customWidth="1"/>
    <col min="2966" max="2966" width="17.5703125" style="258" customWidth="1"/>
    <col min="2967" max="3195" width="9.140625" style="258"/>
    <col min="3196" max="3196" width="24" style="258" customWidth="1"/>
    <col min="3197" max="3197" width="32" style="258" customWidth="1"/>
    <col min="3198" max="3198" width="10.140625" style="258" customWidth="1"/>
    <col min="3199" max="3200" width="8.7109375" style="258" customWidth="1"/>
    <col min="3201" max="3201" width="9.140625" style="258"/>
    <col min="3202" max="3202" width="15" style="258" customWidth="1"/>
    <col min="3203" max="3203" width="7.42578125" style="258" customWidth="1"/>
    <col min="3204" max="3204" width="16.28515625" style="258" customWidth="1"/>
    <col min="3205" max="3205" width="7.7109375" style="258" customWidth="1"/>
    <col min="3206" max="3206" width="12.85546875" style="258" customWidth="1"/>
    <col min="3207" max="3207" width="6.42578125" style="258" customWidth="1"/>
    <col min="3208" max="3208" width="14.28515625" style="258" customWidth="1"/>
    <col min="3209" max="3209" width="5.7109375" style="258" customWidth="1"/>
    <col min="3210" max="3210" width="13.85546875" style="258" customWidth="1"/>
    <col min="3211" max="3211" width="15" style="258" customWidth="1"/>
    <col min="3212" max="3212" width="16.42578125" style="258" customWidth="1"/>
    <col min="3213" max="3213" width="18" style="258" customWidth="1"/>
    <col min="3214" max="3214" width="7.140625" style="258" customWidth="1"/>
    <col min="3215" max="3215" width="16.28515625" style="258" customWidth="1"/>
    <col min="3216" max="3216" width="5.5703125" style="258" customWidth="1"/>
    <col min="3217" max="3217" width="15.42578125" style="258" customWidth="1"/>
    <col min="3218" max="3218" width="5.5703125" style="258" customWidth="1"/>
    <col min="3219" max="3219" width="18.42578125" style="258" customWidth="1"/>
    <col min="3220" max="3220" width="18" style="258" customWidth="1"/>
    <col min="3221" max="3221" width="19.5703125" style="258" customWidth="1"/>
    <col min="3222" max="3222" width="17.5703125" style="258" customWidth="1"/>
    <col min="3223" max="3451" width="9.140625" style="258"/>
    <col min="3452" max="3452" width="24" style="258" customWidth="1"/>
    <col min="3453" max="3453" width="32" style="258" customWidth="1"/>
    <col min="3454" max="3454" width="10.140625" style="258" customWidth="1"/>
    <col min="3455" max="3456" width="8.7109375" style="258" customWidth="1"/>
    <col min="3457" max="3457" width="9.140625" style="258"/>
    <col min="3458" max="3458" width="15" style="258" customWidth="1"/>
    <col min="3459" max="3459" width="7.42578125" style="258" customWidth="1"/>
    <col min="3460" max="3460" width="16.28515625" style="258" customWidth="1"/>
    <col min="3461" max="3461" width="7.7109375" style="258" customWidth="1"/>
    <col min="3462" max="3462" width="12.85546875" style="258" customWidth="1"/>
    <col min="3463" max="3463" width="6.42578125" style="258" customWidth="1"/>
    <col min="3464" max="3464" width="14.28515625" style="258" customWidth="1"/>
    <col min="3465" max="3465" width="5.7109375" style="258" customWidth="1"/>
    <col min="3466" max="3466" width="13.85546875" style="258" customWidth="1"/>
    <col min="3467" max="3467" width="15" style="258" customWidth="1"/>
    <col min="3468" max="3468" width="16.42578125" style="258" customWidth="1"/>
    <col min="3469" max="3469" width="18" style="258" customWidth="1"/>
    <col min="3470" max="3470" width="7.140625" style="258" customWidth="1"/>
    <col min="3471" max="3471" width="16.28515625" style="258" customWidth="1"/>
    <col min="3472" max="3472" width="5.5703125" style="258" customWidth="1"/>
    <col min="3473" max="3473" width="15.42578125" style="258" customWidth="1"/>
    <col min="3474" max="3474" width="5.5703125" style="258" customWidth="1"/>
    <col min="3475" max="3475" width="18.42578125" style="258" customWidth="1"/>
    <col min="3476" max="3476" width="18" style="258" customWidth="1"/>
    <col min="3477" max="3477" width="19.5703125" style="258" customWidth="1"/>
    <col min="3478" max="3478" width="17.5703125" style="258" customWidth="1"/>
    <col min="3479" max="3707" width="9.140625" style="258"/>
    <col min="3708" max="3708" width="24" style="258" customWidth="1"/>
    <col min="3709" max="3709" width="32" style="258" customWidth="1"/>
    <col min="3710" max="3710" width="10.140625" style="258" customWidth="1"/>
    <col min="3711" max="3712" width="8.7109375" style="258" customWidth="1"/>
    <col min="3713" max="3713" width="9.140625" style="258"/>
    <col min="3714" max="3714" width="15" style="258" customWidth="1"/>
    <col min="3715" max="3715" width="7.42578125" style="258" customWidth="1"/>
    <col min="3716" max="3716" width="16.28515625" style="258" customWidth="1"/>
    <col min="3717" max="3717" width="7.7109375" style="258" customWidth="1"/>
    <col min="3718" max="3718" width="12.85546875" style="258" customWidth="1"/>
    <col min="3719" max="3719" width="6.42578125" style="258" customWidth="1"/>
    <col min="3720" max="3720" width="14.28515625" style="258" customWidth="1"/>
    <col min="3721" max="3721" width="5.7109375" style="258" customWidth="1"/>
    <col min="3722" max="3722" width="13.85546875" style="258" customWidth="1"/>
    <col min="3723" max="3723" width="15" style="258" customWidth="1"/>
    <col min="3724" max="3724" width="16.42578125" style="258" customWidth="1"/>
    <col min="3725" max="3725" width="18" style="258" customWidth="1"/>
    <col min="3726" max="3726" width="7.140625" style="258" customWidth="1"/>
    <col min="3727" max="3727" width="16.28515625" style="258" customWidth="1"/>
    <col min="3728" max="3728" width="5.5703125" style="258" customWidth="1"/>
    <col min="3729" max="3729" width="15.42578125" style="258" customWidth="1"/>
    <col min="3730" max="3730" width="5.5703125" style="258" customWidth="1"/>
    <col min="3731" max="3731" width="18.42578125" style="258" customWidth="1"/>
    <col min="3732" max="3732" width="18" style="258" customWidth="1"/>
    <col min="3733" max="3733" width="19.5703125" style="258" customWidth="1"/>
    <col min="3734" max="3734" width="17.5703125" style="258" customWidth="1"/>
    <col min="3735" max="3963" width="9.140625" style="258"/>
    <col min="3964" max="3964" width="24" style="258" customWidth="1"/>
    <col min="3965" max="3965" width="32" style="258" customWidth="1"/>
    <col min="3966" max="3966" width="10.140625" style="258" customWidth="1"/>
    <col min="3967" max="3968" width="8.7109375" style="258" customWidth="1"/>
    <col min="3969" max="3969" width="9.140625" style="258"/>
    <col min="3970" max="3970" width="15" style="258" customWidth="1"/>
    <col min="3971" max="3971" width="7.42578125" style="258" customWidth="1"/>
    <col min="3972" max="3972" width="16.28515625" style="258" customWidth="1"/>
    <col min="3973" max="3973" width="7.7109375" style="258" customWidth="1"/>
    <col min="3974" max="3974" width="12.85546875" style="258" customWidth="1"/>
    <col min="3975" max="3975" width="6.42578125" style="258" customWidth="1"/>
    <col min="3976" max="3976" width="14.28515625" style="258" customWidth="1"/>
    <col min="3977" max="3977" width="5.7109375" style="258" customWidth="1"/>
    <col min="3978" max="3978" width="13.85546875" style="258" customWidth="1"/>
    <col min="3979" max="3979" width="15" style="258" customWidth="1"/>
    <col min="3980" max="3980" width="16.42578125" style="258" customWidth="1"/>
    <col min="3981" max="3981" width="18" style="258" customWidth="1"/>
    <col min="3982" max="3982" width="7.140625" style="258" customWidth="1"/>
    <col min="3983" max="3983" width="16.28515625" style="258" customWidth="1"/>
    <col min="3984" max="3984" width="5.5703125" style="258" customWidth="1"/>
    <col min="3985" max="3985" width="15.42578125" style="258" customWidth="1"/>
    <col min="3986" max="3986" width="5.5703125" style="258" customWidth="1"/>
    <col min="3987" max="3987" width="18.42578125" style="258" customWidth="1"/>
    <col min="3988" max="3988" width="18" style="258" customWidth="1"/>
    <col min="3989" max="3989" width="19.5703125" style="258" customWidth="1"/>
    <col min="3990" max="3990" width="17.5703125" style="258" customWidth="1"/>
    <col min="3991" max="4219" width="9.140625" style="258"/>
    <col min="4220" max="4220" width="24" style="258" customWidth="1"/>
    <col min="4221" max="4221" width="32" style="258" customWidth="1"/>
    <col min="4222" max="4222" width="10.140625" style="258" customWidth="1"/>
    <col min="4223" max="4224" width="8.7109375" style="258" customWidth="1"/>
    <col min="4225" max="4225" width="9.140625" style="258"/>
    <col min="4226" max="4226" width="15" style="258" customWidth="1"/>
    <col min="4227" max="4227" width="7.42578125" style="258" customWidth="1"/>
    <col min="4228" max="4228" width="16.28515625" style="258" customWidth="1"/>
    <col min="4229" max="4229" width="7.7109375" style="258" customWidth="1"/>
    <col min="4230" max="4230" width="12.85546875" style="258" customWidth="1"/>
    <col min="4231" max="4231" width="6.42578125" style="258" customWidth="1"/>
    <col min="4232" max="4232" width="14.28515625" style="258" customWidth="1"/>
    <col min="4233" max="4233" width="5.7109375" style="258" customWidth="1"/>
    <col min="4234" max="4234" width="13.85546875" style="258" customWidth="1"/>
    <col min="4235" max="4235" width="15" style="258" customWidth="1"/>
    <col min="4236" max="4236" width="16.42578125" style="258" customWidth="1"/>
    <col min="4237" max="4237" width="18" style="258" customWidth="1"/>
    <col min="4238" max="4238" width="7.140625" style="258" customWidth="1"/>
    <col min="4239" max="4239" width="16.28515625" style="258" customWidth="1"/>
    <col min="4240" max="4240" width="5.5703125" style="258" customWidth="1"/>
    <col min="4241" max="4241" width="15.42578125" style="258" customWidth="1"/>
    <col min="4242" max="4242" width="5.5703125" style="258" customWidth="1"/>
    <col min="4243" max="4243" width="18.42578125" style="258" customWidth="1"/>
    <col min="4244" max="4244" width="18" style="258" customWidth="1"/>
    <col min="4245" max="4245" width="19.5703125" style="258" customWidth="1"/>
    <col min="4246" max="4246" width="17.5703125" style="258" customWidth="1"/>
    <col min="4247" max="4475" width="9.140625" style="258"/>
    <col min="4476" max="4476" width="24" style="258" customWidth="1"/>
    <col min="4477" max="4477" width="32" style="258" customWidth="1"/>
    <col min="4478" max="4478" width="10.140625" style="258" customWidth="1"/>
    <col min="4479" max="4480" width="8.7109375" style="258" customWidth="1"/>
    <col min="4481" max="4481" width="9.140625" style="258"/>
    <col min="4482" max="4482" width="15" style="258" customWidth="1"/>
    <col min="4483" max="4483" width="7.42578125" style="258" customWidth="1"/>
    <col min="4484" max="4484" width="16.28515625" style="258" customWidth="1"/>
    <col min="4485" max="4485" width="7.7109375" style="258" customWidth="1"/>
    <col min="4486" max="4486" width="12.85546875" style="258" customWidth="1"/>
    <col min="4487" max="4487" width="6.42578125" style="258" customWidth="1"/>
    <col min="4488" max="4488" width="14.28515625" style="258" customWidth="1"/>
    <col min="4489" max="4489" width="5.7109375" style="258" customWidth="1"/>
    <col min="4490" max="4490" width="13.85546875" style="258" customWidth="1"/>
    <col min="4491" max="4491" width="15" style="258" customWidth="1"/>
    <col min="4492" max="4492" width="16.42578125" style="258" customWidth="1"/>
    <col min="4493" max="4493" width="18" style="258" customWidth="1"/>
    <col min="4494" max="4494" width="7.140625" style="258" customWidth="1"/>
    <col min="4495" max="4495" width="16.28515625" style="258" customWidth="1"/>
    <col min="4496" max="4496" width="5.5703125" style="258" customWidth="1"/>
    <col min="4497" max="4497" width="15.42578125" style="258" customWidth="1"/>
    <col min="4498" max="4498" width="5.5703125" style="258" customWidth="1"/>
    <col min="4499" max="4499" width="18.42578125" style="258" customWidth="1"/>
    <col min="4500" max="4500" width="18" style="258" customWidth="1"/>
    <col min="4501" max="4501" width="19.5703125" style="258" customWidth="1"/>
    <col min="4502" max="4502" width="17.5703125" style="258" customWidth="1"/>
    <col min="4503" max="4731" width="9.140625" style="258"/>
    <col min="4732" max="4732" width="24" style="258" customWidth="1"/>
    <col min="4733" max="4733" width="32" style="258" customWidth="1"/>
    <col min="4734" max="4734" width="10.140625" style="258" customWidth="1"/>
    <col min="4735" max="4736" width="8.7109375" style="258" customWidth="1"/>
    <col min="4737" max="4737" width="9.140625" style="258"/>
    <col min="4738" max="4738" width="15" style="258" customWidth="1"/>
    <col min="4739" max="4739" width="7.42578125" style="258" customWidth="1"/>
    <col min="4740" max="4740" width="16.28515625" style="258" customWidth="1"/>
    <col min="4741" max="4741" width="7.7109375" style="258" customWidth="1"/>
    <col min="4742" max="4742" width="12.85546875" style="258" customWidth="1"/>
    <col min="4743" max="4743" width="6.42578125" style="258" customWidth="1"/>
    <col min="4744" max="4744" width="14.28515625" style="258" customWidth="1"/>
    <col min="4745" max="4745" width="5.7109375" style="258" customWidth="1"/>
    <col min="4746" max="4746" width="13.85546875" style="258" customWidth="1"/>
    <col min="4747" max="4747" width="15" style="258" customWidth="1"/>
    <col min="4748" max="4748" width="16.42578125" style="258" customWidth="1"/>
    <col min="4749" max="4749" width="18" style="258" customWidth="1"/>
    <col min="4750" max="4750" width="7.140625" style="258" customWidth="1"/>
    <col min="4751" max="4751" width="16.28515625" style="258" customWidth="1"/>
    <col min="4752" max="4752" width="5.5703125" style="258" customWidth="1"/>
    <col min="4753" max="4753" width="15.42578125" style="258" customWidth="1"/>
    <col min="4754" max="4754" width="5.5703125" style="258" customWidth="1"/>
    <col min="4755" max="4755" width="18.42578125" style="258" customWidth="1"/>
    <col min="4756" max="4756" width="18" style="258" customWidth="1"/>
    <col min="4757" max="4757" width="19.5703125" style="258" customWidth="1"/>
    <col min="4758" max="4758" width="17.5703125" style="258" customWidth="1"/>
    <col min="4759" max="4987" width="9.140625" style="258"/>
    <col min="4988" max="4988" width="24" style="258" customWidth="1"/>
    <col min="4989" max="4989" width="32" style="258" customWidth="1"/>
    <col min="4990" max="4990" width="10.140625" style="258" customWidth="1"/>
    <col min="4991" max="4992" width="8.7109375" style="258" customWidth="1"/>
    <col min="4993" max="4993" width="9.140625" style="258"/>
    <col min="4994" max="4994" width="15" style="258" customWidth="1"/>
    <col min="4995" max="4995" width="7.42578125" style="258" customWidth="1"/>
    <col min="4996" max="4996" width="16.28515625" style="258" customWidth="1"/>
    <col min="4997" max="4997" width="7.7109375" style="258" customWidth="1"/>
    <col min="4998" max="4998" width="12.85546875" style="258" customWidth="1"/>
    <col min="4999" max="4999" width="6.42578125" style="258" customWidth="1"/>
    <col min="5000" max="5000" width="14.28515625" style="258" customWidth="1"/>
    <col min="5001" max="5001" width="5.7109375" style="258" customWidth="1"/>
    <col min="5002" max="5002" width="13.85546875" style="258" customWidth="1"/>
    <col min="5003" max="5003" width="15" style="258" customWidth="1"/>
    <col min="5004" max="5004" width="16.42578125" style="258" customWidth="1"/>
    <col min="5005" max="5005" width="18" style="258" customWidth="1"/>
    <col min="5006" max="5006" width="7.140625" style="258" customWidth="1"/>
    <col min="5007" max="5007" width="16.28515625" style="258" customWidth="1"/>
    <col min="5008" max="5008" width="5.5703125" style="258" customWidth="1"/>
    <col min="5009" max="5009" width="15.42578125" style="258" customWidth="1"/>
    <col min="5010" max="5010" width="5.5703125" style="258" customWidth="1"/>
    <col min="5011" max="5011" width="18.42578125" style="258" customWidth="1"/>
    <col min="5012" max="5012" width="18" style="258" customWidth="1"/>
    <col min="5013" max="5013" width="19.5703125" style="258" customWidth="1"/>
    <col min="5014" max="5014" width="17.5703125" style="258" customWidth="1"/>
    <col min="5015" max="5243" width="9.140625" style="258"/>
    <col min="5244" max="5244" width="24" style="258" customWidth="1"/>
    <col min="5245" max="5245" width="32" style="258" customWidth="1"/>
    <col min="5246" max="5246" width="10.140625" style="258" customWidth="1"/>
    <col min="5247" max="5248" width="8.7109375" style="258" customWidth="1"/>
    <col min="5249" max="5249" width="9.140625" style="258"/>
    <col min="5250" max="5250" width="15" style="258" customWidth="1"/>
    <col min="5251" max="5251" width="7.42578125" style="258" customWidth="1"/>
    <col min="5252" max="5252" width="16.28515625" style="258" customWidth="1"/>
    <col min="5253" max="5253" width="7.7109375" style="258" customWidth="1"/>
    <col min="5254" max="5254" width="12.85546875" style="258" customWidth="1"/>
    <col min="5255" max="5255" width="6.42578125" style="258" customWidth="1"/>
    <col min="5256" max="5256" width="14.28515625" style="258" customWidth="1"/>
    <col min="5257" max="5257" width="5.7109375" style="258" customWidth="1"/>
    <col min="5258" max="5258" width="13.85546875" style="258" customWidth="1"/>
    <col min="5259" max="5259" width="15" style="258" customWidth="1"/>
    <col min="5260" max="5260" width="16.42578125" style="258" customWidth="1"/>
    <col min="5261" max="5261" width="18" style="258" customWidth="1"/>
    <col min="5262" max="5262" width="7.140625" style="258" customWidth="1"/>
    <col min="5263" max="5263" width="16.28515625" style="258" customWidth="1"/>
    <col min="5264" max="5264" width="5.5703125" style="258" customWidth="1"/>
    <col min="5265" max="5265" width="15.42578125" style="258" customWidth="1"/>
    <col min="5266" max="5266" width="5.5703125" style="258" customWidth="1"/>
    <col min="5267" max="5267" width="18.42578125" style="258" customWidth="1"/>
    <col min="5268" max="5268" width="18" style="258" customWidth="1"/>
    <col min="5269" max="5269" width="19.5703125" style="258" customWidth="1"/>
    <col min="5270" max="5270" width="17.5703125" style="258" customWidth="1"/>
    <col min="5271" max="5499" width="9.140625" style="258"/>
    <col min="5500" max="5500" width="24" style="258" customWidth="1"/>
    <col min="5501" max="5501" width="32" style="258" customWidth="1"/>
    <col min="5502" max="5502" width="10.140625" style="258" customWidth="1"/>
    <col min="5503" max="5504" width="8.7109375" style="258" customWidth="1"/>
    <col min="5505" max="5505" width="9.140625" style="258"/>
    <col min="5506" max="5506" width="15" style="258" customWidth="1"/>
    <col min="5507" max="5507" width="7.42578125" style="258" customWidth="1"/>
    <col min="5508" max="5508" width="16.28515625" style="258" customWidth="1"/>
    <col min="5509" max="5509" width="7.7109375" style="258" customWidth="1"/>
    <col min="5510" max="5510" width="12.85546875" style="258" customWidth="1"/>
    <col min="5511" max="5511" width="6.42578125" style="258" customWidth="1"/>
    <col min="5512" max="5512" width="14.28515625" style="258" customWidth="1"/>
    <col min="5513" max="5513" width="5.7109375" style="258" customWidth="1"/>
    <col min="5514" max="5514" width="13.85546875" style="258" customWidth="1"/>
    <col min="5515" max="5515" width="15" style="258" customWidth="1"/>
    <col min="5516" max="5516" width="16.42578125" style="258" customWidth="1"/>
    <col min="5517" max="5517" width="18" style="258" customWidth="1"/>
    <col min="5518" max="5518" width="7.140625" style="258" customWidth="1"/>
    <col min="5519" max="5519" width="16.28515625" style="258" customWidth="1"/>
    <col min="5520" max="5520" width="5.5703125" style="258" customWidth="1"/>
    <col min="5521" max="5521" width="15.42578125" style="258" customWidth="1"/>
    <col min="5522" max="5522" width="5.5703125" style="258" customWidth="1"/>
    <col min="5523" max="5523" width="18.42578125" style="258" customWidth="1"/>
    <col min="5524" max="5524" width="18" style="258" customWidth="1"/>
    <col min="5525" max="5525" width="19.5703125" style="258" customWidth="1"/>
    <col min="5526" max="5526" width="17.5703125" style="258" customWidth="1"/>
    <col min="5527" max="5755" width="9.140625" style="258"/>
    <col min="5756" max="5756" width="24" style="258" customWidth="1"/>
    <col min="5757" max="5757" width="32" style="258" customWidth="1"/>
    <col min="5758" max="5758" width="10.140625" style="258" customWidth="1"/>
    <col min="5759" max="5760" width="8.7109375" style="258" customWidth="1"/>
    <col min="5761" max="5761" width="9.140625" style="258"/>
    <col min="5762" max="5762" width="15" style="258" customWidth="1"/>
    <col min="5763" max="5763" width="7.42578125" style="258" customWidth="1"/>
    <col min="5764" max="5764" width="16.28515625" style="258" customWidth="1"/>
    <col min="5765" max="5765" width="7.7109375" style="258" customWidth="1"/>
    <col min="5766" max="5766" width="12.85546875" style="258" customWidth="1"/>
    <col min="5767" max="5767" width="6.42578125" style="258" customWidth="1"/>
    <col min="5768" max="5768" width="14.28515625" style="258" customWidth="1"/>
    <col min="5769" max="5769" width="5.7109375" style="258" customWidth="1"/>
    <col min="5770" max="5770" width="13.85546875" style="258" customWidth="1"/>
    <col min="5771" max="5771" width="15" style="258" customWidth="1"/>
    <col min="5772" max="5772" width="16.42578125" style="258" customWidth="1"/>
    <col min="5773" max="5773" width="18" style="258" customWidth="1"/>
    <col min="5774" max="5774" width="7.140625" style="258" customWidth="1"/>
    <col min="5775" max="5775" width="16.28515625" style="258" customWidth="1"/>
    <col min="5776" max="5776" width="5.5703125" style="258" customWidth="1"/>
    <col min="5777" max="5777" width="15.42578125" style="258" customWidth="1"/>
    <col min="5778" max="5778" width="5.5703125" style="258" customWidth="1"/>
    <col min="5779" max="5779" width="18.42578125" style="258" customWidth="1"/>
    <col min="5780" max="5780" width="18" style="258" customWidth="1"/>
    <col min="5781" max="5781" width="19.5703125" style="258" customWidth="1"/>
    <col min="5782" max="5782" width="17.5703125" style="258" customWidth="1"/>
    <col min="5783" max="6011" width="9.140625" style="258"/>
    <col min="6012" max="6012" width="24" style="258" customWidth="1"/>
    <col min="6013" max="6013" width="32" style="258" customWidth="1"/>
    <col min="6014" max="6014" width="10.140625" style="258" customWidth="1"/>
    <col min="6015" max="6016" width="8.7109375" style="258" customWidth="1"/>
    <col min="6017" max="6017" width="9.140625" style="258"/>
    <col min="6018" max="6018" width="15" style="258" customWidth="1"/>
    <col min="6019" max="6019" width="7.42578125" style="258" customWidth="1"/>
    <col min="6020" max="6020" width="16.28515625" style="258" customWidth="1"/>
    <col min="6021" max="6021" width="7.7109375" style="258" customWidth="1"/>
    <col min="6022" max="6022" width="12.85546875" style="258" customWidth="1"/>
    <col min="6023" max="6023" width="6.42578125" style="258" customWidth="1"/>
    <col min="6024" max="6024" width="14.28515625" style="258" customWidth="1"/>
    <col min="6025" max="6025" width="5.7109375" style="258" customWidth="1"/>
    <col min="6026" max="6026" width="13.85546875" style="258" customWidth="1"/>
    <col min="6027" max="6027" width="15" style="258" customWidth="1"/>
    <col min="6028" max="6028" width="16.42578125" style="258" customWidth="1"/>
    <col min="6029" max="6029" width="18" style="258" customWidth="1"/>
    <col min="6030" max="6030" width="7.140625" style="258" customWidth="1"/>
    <col min="6031" max="6031" width="16.28515625" style="258" customWidth="1"/>
    <col min="6032" max="6032" width="5.5703125" style="258" customWidth="1"/>
    <col min="6033" max="6033" width="15.42578125" style="258" customWidth="1"/>
    <col min="6034" max="6034" width="5.5703125" style="258" customWidth="1"/>
    <col min="6035" max="6035" width="18.42578125" style="258" customWidth="1"/>
    <col min="6036" max="6036" width="18" style="258" customWidth="1"/>
    <col min="6037" max="6037" width="19.5703125" style="258" customWidth="1"/>
    <col min="6038" max="6038" width="17.5703125" style="258" customWidth="1"/>
    <col min="6039" max="6267" width="9.140625" style="258"/>
    <col min="6268" max="6268" width="24" style="258" customWidth="1"/>
    <col min="6269" max="6269" width="32" style="258" customWidth="1"/>
    <col min="6270" max="6270" width="10.140625" style="258" customWidth="1"/>
    <col min="6271" max="6272" width="8.7109375" style="258" customWidth="1"/>
    <col min="6273" max="6273" width="9.140625" style="258"/>
    <col min="6274" max="6274" width="15" style="258" customWidth="1"/>
    <col min="6275" max="6275" width="7.42578125" style="258" customWidth="1"/>
    <col min="6276" max="6276" width="16.28515625" style="258" customWidth="1"/>
    <col min="6277" max="6277" width="7.7109375" style="258" customWidth="1"/>
    <col min="6278" max="6278" width="12.85546875" style="258" customWidth="1"/>
    <col min="6279" max="6279" width="6.42578125" style="258" customWidth="1"/>
    <col min="6280" max="6280" width="14.28515625" style="258" customWidth="1"/>
    <col min="6281" max="6281" width="5.7109375" style="258" customWidth="1"/>
    <col min="6282" max="6282" width="13.85546875" style="258" customWidth="1"/>
    <col min="6283" max="6283" width="15" style="258" customWidth="1"/>
    <col min="6284" max="6284" width="16.42578125" style="258" customWidth="1"/>
    <col min="6285" max="6285" width="18" style="258" customWidth="1"/>
    <col min="6286" max="6286" width="7.140625" style="258" customWidth="1"/>
    <col min="6287" max="6287" width="16.28515625" style="258" customWidth="1"/>
    <col min="6288" max="6288" width="5.5703125" style="258" customWidth="1"/>
    <col min="6289" max="6289" width="15.42578125" style="258" customWidth="1"/>
    <col min="6290" max="6290" width="5.5703125" style="258" customWidth="1"/>
    <col min="6291" max="6291" width="18.42578125" style="258" customWidth="1"/>
    <col min="6292" max="6292" width="18" style="258" customWidth="1"/>
    <col min="6293" max="6293" width="19.5703125" style="258" customWidth="1"/>
    <col min="6294" max="6294" width="17.5703125" style="258" customWidth="1"/>
    <col min="6295" max="6523" width="9.140625" style="258"/>
    <col min="6524" max="6524" width="24" style="258" customWidth="1"/>
    <col min="6525" max="6525" width="32" style="258" customWidth="1"/>
    <col min="6526" max="6526" width="10.140625" style="258" customWidth="1"/>
    <col min="6527" max="6528" width="8.7109375" style="258" customWidth="1"/>
    <col min="6529" max="6529" width="9.140625" style="258"/>
    <col min="6530" max="6530" width="15" style="258" customWidth="1"/>
    <col min="6531" max="6531" width="7.42578125" style="258" customWidth="1"/>
    <col min="6532" max="6532" width="16.28515625" style="258" customWidth="1"/>
    <col min="6533" max="6533" width="7.7109375" style="258" customWidth="1"/>
    <col min="6534" max="6534" width="12.85546875" style="258" customWidth="1"/>
    <col min="6535" max="6535" width="6.42578125" style="258" customWidth="1"/>
    <col min="6536" max="6536" width="14.28515625" style="258" customWidth="1"/>
    <col min="6537" max="6537" width="5.7109375" style="258" customWidth="1"/>
    <col min="6538" max="6538" width="13.85546875" style="258" customWidth="1"/>
    <col min="6539" max="6539" width="15" style="258" customWidth="1"/>
    <col min="6540" max="6540" width="16.42578125" style="258" customWidth="1"/>
    <col min="6541" max="6541" width="18" style="258" customWidth="1"/>
    <col min="6542" max="6542" width="7.140625" style="258" customWidth="1"/>
    <col min="6543" max="6543" width="16.28515625" style="258" customWidth="1"/>
    <col min="6544" max="6544" width="5.5703125" style="258" customWidth="1"/>
    <col min="6545" max="6545" width="15.42578125" style="258" customWidth="1"/>
    <col min="6546" max="6546" width="5.5703125" style="258" customWidth="1"/>
    <col min="6547" max="6547" width="18.42578125" style="258" customWidth="1"/>
    <col min="6548" max="6548" width="18" style="258" customWidth="1"/>
    <col min="6549" max="6549" width="19.5703125" style="258" customWidth="1"/>
    <col min="6550" max="6550" width="17.5703125" style="258" customWidth="1"/>
    <col min="6551" max="6779" width="9.140625" style="258"/>
    <col min="6780" max="6780" width="24" style="258" customWidth="1"/>
    <col min="6781" max="6781" width="32" style="258" customWidth="1"/>
    <col min="6782" max="6782" width="10.140625" style="258" customWidth="1"/>
    <col min="6783" max="6784" width="8.7109375" style="258" customWidth="1"/>
    <col min="6785" max="6785" width="9.140625" style="258"/>
    <col min="6786" max="6786" width="15" style="258" customWidth="1"/>
    <col min="6787" max="6787" width="7.42578125" style="258" customWidth="1"/>
    <col min="6788" max="6788" width="16.28515625" style="258" customWidth="1"/>
    <col min="6789" max="6789" width="7.7109375" style="258" customWidth="1"/>
    <col min="6790" max="6790" width="12.85546875" style="258" customWidth="1"/>
    <col min="6791" max="6791" width="6.42578125" style="258" customWidth="1"/>
    <col min="6792" max="6792" width="14.28515625" style="258" customWidth="1"/>
    <col min="6793" max="6793" width="5.7109375" style="258" customWidth="1"/>
    <col min="6794" max="6794" width="13.85546875" style="258" customWidth="1"/>
    <col min="6795" max="6795" width="15" style="258" customWidth="1"/>
    <col min="6796" max="6796" width="16.42578125" style="258" customWidth="1"/>
    <col min="6797" max="6797" width="18" style="258" customWidth="1"/>
    <col min="6798" max="6798" width="7.140625" style="258" customWidth="1"/>
    <col min="6799" max="6799" width="16.28515625" style="258" customWidth="1"/>
    <col min="6800" max="6800" width="5.5703125" style="258" customWidth="1"/>
    <col min="6801" max="6801" width="15.42578125" style="258" customWidth="1"/>
    <col min="6802" max="6802" width="5.5703125" style="258" customWidth="1"/>
    <col min="6803" max="6803" width="18.42578125" style="258" customWidth="1"/>
    <col min="6804" max="6804" width="18" style="258" customWidth="1"/>
    <col min="6805" max="6805" width="19.5703125" style="258" customWidth="1"/>
    <col min="6806" max="6806" width="17.5703125" style="258" customWidth="1"/>
    <col min="6807" max="7035" width="9.140625" style="258"/>
    <col min="7036" max="7036" width="24" style="258" customWidth="1"/>
    <col min="7037" max="7037" width="32" style="258" customWidth="1"/>
    <col min="7038" max="7038" width="10.140625" style="258" customWidth="1"/>
    <col min="7039" max="7040" width="8.7109375" style="258" customWidth="1"/>
    <col min="7041" max="7041" width="9.140625" style="258"/>
    <col min="7042" max="7042" width="15" style="258" customWidth="1"/>
    <col min="7043" max="7043" width="7.42578125" style="258" customWidth="1"/>
    <col min="7044" max="7044" width="16.28515625" style="258" customWidth="1"/>
    <col min="7045" max="7045" width="7.7109375" style="258" customWidth="1"/>
    <col min="7046" max="7046" width="12.85546875" style="258" customWidth="1"/>
    <col min="7047" max="7047" width="6.42578125" style="258" customWidth="1"/>
    <col min="7048" max="7048" width="14.28515625" style="258" customWidth="1"/>
    <col min="7049" max="7049" width="5.7109375" style="258" customWidth="1"/>
    <col min="7050" max="7050" width="13.85546875" style="258" customWidth="1"/>
    <col min="7051" max="7051" width="15" style="258" customWidth="1"/>
    <col min="7052" max="7052" width="16.42578125" style="258" customWidth="1"/>
    <col min="7053" max="7053" width="18" style="258" customWidth="1"/>
    <col min="7054" max="7054" width="7.140625" style="258" customWidth="1"/>
    <col min="7055" max="7055" width="16.28515625" style="258" customWidth="1"/>
    <col min="7056" max="7056" width="5.5703125" style="258" customWidth="1"/>
    <col min="7057" max="7057" width="15.42578125" style="258" customWidth="1"/>
    <col min="7058" max="7058" width="5.5703125" style="258" customWidth="1"/>
    <col min="7059" max="7059" width="18.42578125" style="258" customWidth="1"/>
    <col min="7060" max="7060" width="18" style="258" customWidth="1"/>
    <col min="7061" max="7061" width="19.5703125" style="258" customWidth="1"/>
    <col min="7062" max="7062" width="17.5703125" style="258" customWidth="1"/>
    <col min="7063" max="7291" width="9.140625" style="258"/>
    <col min="7292" max="7292" width="24" style="258" customWidth="1"/>
    <col min="7293" max="7293" width="32" style="258" customWidth="1"/>
    <col min="7294" max="7294" width="10.140625" style="258" customWidth="1"/>
    <col min="7295" max="7296" width="8.7109375" style="258" customWidth="1"/>
    <col min="7297" max="7297" width="9.140625" style="258"/>
    <col min="7298" max="7298" width="15" style="258" customWidth="1"/>
    <col min="7299" max="7299" width="7.42578125" style="258" customWidth="1"/>
    <col min="7300" max="7300" width="16.28515625" style="258" customWidth="1"/>
    <col min="7301" max="7301" width="7.7109375" style="258" customWidth="1"/>
    <col min="7302" max="7302" width="12.85546875" style="258" customWidth="1"/>
    <col min="7303" max="7303" width="6.42578125" style="258" customWidth="1"/>
    <col min="7304" max="7304" width="14.28515625" style="258" customWidth="1"/>
    <col min="7305" max="7305" width="5.7109375" style="258" customWidth="1"/>
    <col min="7306" max="7306" width="13.85546875" style="258" customWidth="1"/>
    <col min="7307" max="7307" width="15" style="258" customWidth="1"/>
    <col min="7308" max="7308" width="16.42578125" style="258" customWidth="1"/>
    <col min="7309" max="7309" width="18" style="258" customWidth="1"/>
    <col min="7310" max="7310" width="7.140625" style="258" customWidth="1"/>
    <col min="7311" max="7311" width="16.28515625" style="258" customWidth="1"/>
    <col min="7312" max="7312" width="5.5703125" style="258" customWidth="1"/>
    <col min="7313" max="7313" width="15.42578125" style="258" customWidth="1"/>
    <col min="7314" max="7314" width="5.5703125" style="258" customWidth="1"/>
    <col min="7315" max="7315" width="18.42578125" style="258" customWidth="1"/>
    <col min="7316" max="7316" width="18" style="258" customWidth="1"/>
    <col min="7317" max="7317" width="19.5703125" style="258" customWidth="1"/>
    <col min="7318" max="7318" width="17.5703125" style="258" customWidth="1"/>
    <col min="7319" max="7547" width="9.140625" style="258"/>
    <col min="7548" max="7548" width="24" style="258" customWidth="1"/>
    <col min="7549" max="7549" width="32" style="258" customWidth="1"/>
    <col min="7550" max="7550" width="10.140625" style="258" customWidth="1"/>
    <col min="7551" max="7552" width="8.7109375" style="258" customWidth="1"/>
    <col min="7553" max="7553" width="9.140625" style="258"/>
    <col min="7554" max="7554" width="15" style="258" customWidth="1"/>
    <col min="7555" max="7555" width="7.42578125" style="258" customWidth="1"/>
    <col min="7556" max="7556" width="16.28515625" style="258" customWidth="1"/>
    <col min="7557" max="7557" width="7.7109375" style="258" customWidth="1"/>
    <col min="7558" max="7558" width="12.85546875" style="258" customWidth="1"/>
    <col min="7559" max="7559" width="6.42578125" style="258" customWidth="1"/>
    <col min="7560" max="7560" width="14.28515625" style="258" customWidth="1"/>
    <col min="7561" max="7561" width="5.7109375" style="258" customWidth="1"/>
    <col min="7562" max="7562" width="13.85546875" style="258" customWidth="1"/>
    <col min="7563" max="7563" width="15" style="258" customWidth="1"/>
    <col min="7564" max="7564" width="16.42578125" style="258" customWidth="1"/>
    <col min="7565" max="7565" width="18" style="258" customWidth="1"/>
    <col min="7566" max="7566" width="7.140625" style="258" customWidth="1"/>
    <col min="7567" max="7567" width="16.28515625" style="258" customWidth="1"/>
    <col min="7568" max="7568" width="5.5703125" style="258" customWidth="1"/>
    <col min="7569" max="7569" width="15.42578125" style="258" customWidth="1"/>
    <col min="7570" max="7570" width="5.5703125" style="258" customWidth="1"/>
    <col min="7571" max="7571" width="18.42578125" style="258" customWidth="1"/>
    <col min="7572" max="7572" width="18" style="258" customWidth="1"/>
    <col min="7573" max="7573" width="19.5703125" style="258" customWidth="1"/>
    <col min="7574" max="7574" width="17.5703125" style="258" customWidth="1"/>
    <col min="7575" max="7803" width="9.140625" style="258"/>
    <col min="7804" max="7804" width="24" style="258" customWidth="1"/>
    <col min="7805" max="7805" width="32" style="258" customWidth="1"/>
    <col min="7806" max="7806" width="10.140625" style="258" customWidth="1"/>
    <col min="7807" max="7808" width="8.7109375" style="258" customWidth="1"/>
    <col min="7809" max="7809" width="9.140625" style="258"/>
    <col min="7810" max="7810" width="15" style="258" customWidth="1"/>
    <col min="7811" max="7811" width="7.42578125" style="258" customWidth="1"/>
    <col min="7812" max="7812" width="16.28515625" style="258" customWidth="1"/>
    <col min="7813" max="7813" width="7.7109375" style="258" customWidth="1"/>
    <col min="7814" max="7814" width="12.85546875" style="258" customWidth="1"/>
    <col min="7815" max="7815" width="6.42578125" style="258" customWidth="1"/>
    <col min="7816" max="7816" width="14.28515625" style="258" customWidth="1"/>
    <col min="7817" max="7817" width="5.7109375" style="258" customWidth="1"/>
    <col min="7818" max="7818" width="13.85546875" style="258" customWidth="1"/>
    <col min="7819" max="7819" width="15" style="258" customWidth="1"/>
    <col min="7820" max="7820" width="16.42578125" style="258" customWidth="1"/>
    <col min="7821" max="7821" width="18" style="258" customWidth="1"/>
    <col min="7822" max="7822" width="7.140625" style="258" customWidth="1"/>
    <col min="7823" max="7823" width="16.28515625" style="258" customWidth="1"/>
    <col min="7824" max="7824" width="5.5703125" style="258" customWidth="1"/>
    <col min="7825" max="7825" width="15.42578125" style="258" customWidth="1"/>
    <col min="7826" max="7826" width="5.5703125" style="258" customWidth="1"/>
    <col min="7827" max="7827" width="18.42578125" style="258" customWidth="1"/>
    <col min="7828" max="7828" width="18" style="258" customWidth="1"/>
    <col min="7829" max="7829" width="19.5703125" style="258" customWidth="1"/>
    <col min="7830" max="7830" width="17.5703125" style="258" customWidth="1"/>
    <col min="7831" max="8059" width="9.140625" style="258"/>
    <col min="8060" max="8060" width="24" style="258" customWidth="1"/>
    <col min="8061" max="8061" width="32" style="258" customWidth="1"/>
    <col min="8062" max="8062" width="10.140625" style="258" customWidth="1"/>
    <col min="8063" max="8064" width="8.7109375" style="258" customWidth="1"/>
    <col min="8065" max="8065" width="9.140625" style="258"/>
    <col min="8066" max="8066" width="15" style="258" customWidth="1"/>
    <col min="8067" max="8067" width="7.42578125" style="258" customWidth="1"/>
    <col min="8068" max="8068" width="16.28515625" style="258" customWidth="1"/>
    <col min="8069" max="8069" width="7.7109375" style="258" customWidth="1"/>
    <col min="8070" max="8070" width="12.85546875" style="258" customWidth="1"/>
    <col min="8071" max="8071" width="6.42578125" style="258" customWidth="1"/>
    <col min="8072" max="8072" width="14.28515625" style="258" customWidth="1"/>
    <col min="8073" max="8073" width="5.7109375" style="258" customWidth="1"/>
    <col min="8074" max="8074" width="13.85546875" style="258" customWidth="1"/>
    <col min="8075" max="8075" width="15" style="258" customWidth="1"/>
    <col min="8076" max="8076" width="16.42578125" style="258" customWidth="1"/>
    <col min="8077" max="8077" width="18" style="258" customWidth="1"/>
    <col min="8078" max="8078" width="7.140625" style="258" customWidth="1"/>
    <col min="8079" max="8079" width="16.28515625" style="258" customWidth="1"/>
    <col min="8080" max="8080" width="5.5703125" style="258" customWidth="1"/>
    <col min="8081" max="8081" width="15.42578125" style="258" customWidth="1"/>
    <col min="8082" max="8082" width="5.5703125" style="258" customWidth="1"/>
    <col min="8083" max="8083" width="18.42578125" style="258" customWidth="1"/>
    <col min="8084" max="8084" width="18" style="258" customWidth="1"/>
    <col min="8085" max="8085" width="19.5703125" style="258" customWidth="1"/>
    <col min="8086" max="8086" width="17.5703125" style="258" customWidth="1"/>
    <col min="8087" max="8315" width="9.140625" style="258"/>
    <col min="8316" max="8316" width="24" style="258" customWidth="1"/>
    <col min="8317" max="8317" width="32" style="258" customWidth="1"/>
    <col min="8318" max="8318" width="10.140625" style="258" customWidth="1"/>
    <col min="8319" max="8320" width="8.7109375" style="258" customWidth="1"/>
    <col min="8321" max="8321" width="9.140625" style="258"/>
    <col min="8322" max="8322" width="15" style="258" customWidth="1"/>
    <col min="8323" max="8323" width="7.42578125" style="258" customWidth="1"/>
    <col min="8324" max="8324" width="16.28515625" style="258" customWidth="1"/>
    <col min="8325" max="8325" width="7.7109375" style="258" customWidth="1"/>
    <col min="8326" max="8326" width="12.85546875" style="258" customWidth="1"/>
    <col min="8327" max="8327" width="6.42578125" style="258" customWidth="1"/>
    <col min="8328" max="8328" width="14.28515625" style="258" customWidth="1"/>
    <col min="8329" max="8329" width="5.7109375" style="258" customWidth="1"/>
    <col min="8330" max="8330" width="13.85546875" style="258" customWidth="1"/>
    <col min="8331" max="8331" width="15" style="258" customWidth="1"/>
    <col min="8332" max="8332" width="16.42578125" style="258" customWidth="1"/>
    <col min="8333" max="8333" width="18" style="258" customWidth="1"/>
    <col min="8334" max="8334" width="7.140625" style="258" customWidth="1"/>
    <col min="8335" max="8335" width="16.28515625" style="258" customWidth="1"/>
    <col min="8336" max="8336" width="5.5703125" style="258" customWidth="1"/>
    <col min="8337" max="8337" width="15.42578125" style="258" customWidth="1"/>
    <col min="8338" max="8338" width="5.5703125" style="258" customWidth="1"/>
    <col min="8339" max="8339" width="18.42578125" style="258" customWidth="1"/>
    <col min="8340" max="8340" width="18" style="258" customWidth="1"/>
    <col min="8341" max="8341" width="19.5703125" style="258" customWidth="1"/>
    <col min="8342" max="8342" width="17.5703125" style="258" customWidth="1"/>
    <col min="8343" max="8571" width="9.140625" style="258"/>
    <col min="8572" max="8572" width="24" style="258" customWidth="1"/>
    <col min="8573" max="8573" width="32" style="258" customWidth="1"/>
    <col min="8574" max="8574" width="10.140625" style="258" customWidth="1"/>
    <col min="8575" max="8576" width="8.7109375" style="258" customWidth="1"/>
    <col min="8577" max="8577" width="9.140625" style="258"/>
    <col min="8578" max="8578" width="15" style="258" customWidth="1"/>
    <col min="8579" max="8579" width="7.42578125" style="258" customWidth="1"/>
    <col min="8580" max="8580" width="16.28515625" style="258" customWidth="1"/>
    <col min="8581" max="8581" width="7.7109375" style="258" customWidth="1"/>
    <col min="8582" max="8582" width="12.85546875" style="258" customWidth="1"/>
    <col min="8583" max="8583" width="6.42578125" style="258" customWidth="1"/>
    <col min="8584" max="8584" width="14.28515625" style="258" customWidth="1"/>
    <col min="8585" max="8585" width="5.7109375" style="258" customWidth="1"/>
    <col min="8586" max="8586" width="13.85546875" style="258" customWidth="1"/>
    <col min="8587" max="8587" width="15" style="258" customWidth="1"/>
    <col min="8588" max="8588" width="16.42578125" style="258" customWidth="1"/>
    <col min="8589" max="8589" width="18" style="258" customWidth="1"/>
    <col min="8590" max="8590" width="7.140625" style="258" customWidth="1"/>
    <col min="8591" max="8591" width="16.28515625" style="258" customWidth="1"/>
    <col min="8592" max="8592" width="5.5703125" style="258" customWidth="1"/>
    <col min="8593" max="8593" width="15.42578125" style="258" customWidth="1"/>
    <col min="8594" max="8594" width="5.5703125" style="258" customWidth="1"/>
    <col min="8595" max="8595" width="18.42578125" style="258" customWidth="1"/>
    <col min="8596" max="8596" width="18" style="258" customWidth="1"/>
    <col min="8597" max="8597" width="19.5703125" style="258" customWidth="1"/>
    <col min="8598" max="8598" width="17.5703125" style="258" customWidth="1"/>
    <col min="8599" max="8827" width="9.140625" style="258"/>
    <col min="8828" max="8828" width="24" style="258" customWidth="1"/>
    <col min="8829" max="8829" width="32" style="258" customWidth="1"/>
    <col min="8830" max="8830" width="10.140625" style="258" customWidth="1"/>
    <col min="8831" max="8832" width="8.7109375" style="258" customWidth="1"/>
    <col min="8833" max="8833" width="9.140625" style="258"/>
    <col min="8834" max="8834" width="15" style="258" customWidth="1"/>
    <col min="8835" max="8835" width="7.42578125" style="258" customWidth="1"/>
    <col min="8836" max="8836" width="16.28515625" style="258" customWidth="1"/>
    <col min="8837" max="8837" width="7.7109375" style="258" customWidth="1"/>
    <col min="8838" max="8838" width="12.85546875" style="258" customWidth="1"/>
    <col min="8839" max="8839" width="6.42578125" style="258" customWidth="1"/>
    <col min="8840" max="8840" width="14.28515625" style="258" customWidth="1"/>
    <col min="8841" max="8841" width="5.7109375" style="258" customWidth="1"/>
    <col min="8842" max="8842" width="13.85546875" style="258" customWidth="1"/>
    <col min="8843" max="8843" width="15" style="258" customWidth="1"/>
    <col min="8844" max="8844" width="16.42578125" style="258" customWidth="1"/>
    <col min="8845" max="8845" width="18" style="258" customWidth="1"/>
    <col min="8846" max="8846" width="7.140625" style="258" customWidth="1"/>
    <col min="8847" max="8847" width="16.28515625" style="258" customWidth="1"/>
    <col min="8848" max="8848" width="5.5703125" style="258" customWidth="1"/>
    <col min="8849" max="8849" width="15.42578125" style="258" customWidth="1"/>
    <col min="8850" max="8850" width="5.5703125" style="258" customWidth="1"/>
    <col min="8851" max="8851" width="18.42578125" style="258" customWidth="1"/>
    <col min="8852" max="8852" width="18" style="258" customWidth="1"/>
    <col min="8853" max="8853" width="19.5703125" style="258" customWidth="1"/>
    <col min="8854" max="8854" width="17.5703125" style="258" customWidth="1"/>
    <col min="8855" max="9083" width="9.140625" style="258"/>
    <col min="9084" max="9084" width="24" style="258" customWidth="1"/>
    <col min="9085" max="9085" width="32" style="258" customWidth="1"/>
    <col min="9086" max="9086" width="10.140625" style="258" customWidth="1"/>
    <col min="9087" max="9088" width="8.7109375" style="258" customWidth="1"/>
    <col min="9089" max="9089" width="9.140625" style="258"/>
    <col min="9090" max="9090" width="15" style="258" customWidth="1"/>
    <col min="9091" max="9091" width="7.42578125" style="258" customWidth="1"/>
    <col min="9092" max="9092" width="16.28515625" style="258" customWidth="1"/>
    <col min="9093" max="9093" width="7.7109375" style="258" customWidth="1"/>
    <col min="9094" max="9094" width="12.85546875" style="258" customWidth="1"/>
    <col min="9095" max="9095" width="6.42578125" style="258" customWidth="1"/>
    <col min="9096" max="9096" width="14.28515625" style="258" customWidth="1"/>
    <col min="9097" max="9097" width="5.7109375" style="258" customWidth="1"/>
    <col min="9098" max="9098" width="13.85546875" style="258" customWidth="1"/>
    <col min="9099" max="9099" width="15" style="258" customWidth="1"/>
    <col min="9100" max="9100" width="16.42578125" style="258" customWidth="1"/>
    <col min="9101" max="9101" width="18" style="258" customWidth="1"/>
    <col min="9102" max="9102" width="7.140625" style="258" customWidth="1"/>
    <col min="9103" max="9103" width="16.28515625" style="258" customWidth="1"/>
    <col min="9104" max="9104" width="5.5703125" style="258" customWidth="1"/>
    <col min="9105" max="9105" width="15.42578125" style="258" customWidth="1"/>
    <col min="9106" max="9106" width="5.5703125" style="258" customWidth="1"/>
    <col min="9107" max="9107" width="18.42578125" style="258" customWidth="1"/>
    <col min="9108" max="9108" width="18" style="258" customWidth="1"/>
    <col min="9109" max="9109" width="19.5703125" style="258" customWidth="1"/>
    <col min="9110" max="9110" width="17.5703125" style="258" customWidth="1"/>
    <col min="9111" max="9339" width="9.140625" style="258"/>
    <col min="9340" max="9340" width="24" style="258" customWidth="1"/>
    <col min="9341" max="9341" width="32" style="258" customWidth="1"/>
    <col min="9342" max="9342" width="10.140625" style="258" customWidth="1"/>
    <col min="9343" max="9344" width="8.7109375" style="258" customWidth="1"/>
    <col min="9345" max="9345" width="9.140625" style="258"/>
    <col min="9346" max="9346" width="15" style="258" customWidth="1"/>
    <col min="9347" max="9347" width="7.42578125" style="258" customWidth="1"/>
    <col min="9348" max="9348" width="16.28515625" style="258" customWidth="1"/>
    <col min="9349" max="9349" width="7.7109375" style="258" customWidth="1"/>
    <col min="9350" max="9350" width="12.85546875" style="258" customWidth="1"/>
    <col min="9351" max="9351" width="6.42578125" style="258" customWidth="1"/>
    <col min="9352" max="9352" width="14.28515625" style="258" customWidth="1"/>
    <col min="9353" max="9353" width="5.7109375" style="258" customWidth="1"/>
    <col min="9354" max="9354" width="13.85546875" style="258" customWidth="1"/>
    <col min="9355" max="9355" width="15" style="258" customWidth="1"/>
    <col min="9356" max="9356" width="16.42578125" style="258" customWidth="1"/>
    <col min="9357" max="9357" width="18" style="258" customWidth="1"/>
    <col min="9358" max="9358" width="7.140625" style="258" customWidth="1"/>
    <col min="9359" max="9359" width="16.28515625" style="258" customWidth="1"/>
    <col min="9360" max="9360" width="5.5703125" style="258" customWidth="1"/>
    <col min="9361" max="9361" width="15.42578125" style="258" customWidth="1"/>
    <col min="9362" max="9362" width="5.5703125" style="258" customWidth="1"/>
    <col min="9363" max="9363" width="18.42578125" style="258" customWidth="1"/>
    <col min="9364" max="9364" width="18" style="258" customWidth="1"/>
    <col min="9365" max="9365" width="19.5703125" style="258" customWidth="1"/>
    <col min="9366" max="9366" width="17.5703125" style="258" customWidth="1"/>
    <col min="9367" max="9595" width="9.140625" style="258"/>
    <col min="9596" max="9596" width="24" style="258" customWidth="1"/>
    <col min="9597" max="9597" width="32" style="258" customWidth="1"/>
    <col min="9598" max="9598" width="10.140625" style="258" customWidth="1"/>
    <col min="9599" max="9600" width="8.7109375" style="258" customWidth="1"/>
    <col min="9601" max="9601" width="9.140625" style="258"/>
    <col min="9602" max="9602" width="15" style="258" customWidth="1"/>
    <col min="9603" max="9603" width="7.42578125" style="258" customWidth="1"/>
    <col min="9604" max="9604" width="16.28515625" style="258" customWidth="1"/>
    <col min="9605" max="9605" width="7.7109375" style="258" customWidth="1"/>
    <col min="9606" max="9606" width="12.85546875" style="258" customWidth="1"/>
    <col min="9607" max="9607" width="6.42578125" style="258" customWidth="1"/>
    <col min="9608" max="9608" width="14.28515625" style="258" customWidth="1"/>
    <col min="9609" max="9609" width="5.7109375" style="258" customWidth="1"/>
    <col min="9610" max="9610" width="13.85546875" style="258" customWidth="1"/>
    <col min="9611" max="9611" width="15" style="258" customWidth="1"/>
    <col min="9612" max="9612" width="16.42578125" style="258" customWidth="1"/>
    <col min="9613" max="9613" width="18" style="258" customWidth="1"/>
    <col min="9614" max="9614" width="7.140625" style="258" customWidth="1"/>
    <col min="9615" max="9615" width="16.28515625" style="258" customWidth="1"/>
    <col min="9616" max="9616" width="5.5703125" style="258" customWidth="1"/>
    <col min="9617" max="9617" width="15.42578125" style="258" customWidth="1"/>
    <col min="9618" max="9618" width="5.5703125" style="258" customWidth="1"/>
    <col min="9619" max="9619" width="18.42578125" style="258" customWidth="1"/>
    <col min="9620" max="9620" width="18" style="258" customWidth="1"/>
    <col min="9621" max="9621" width="19.5703125" style="258" customWidth="1"/>
    <col min="9622" max="9622" width="17.5703125" style="258" customWidth="1"/>
    <col min="9623" max="9851" width="9.140625" style="258"/>
    <col min="9852" max="9852" width="24" style="258" customWidth="1"/>
    <col min="9853" max="9853" width="32" style="258" customWidth="1"/>
    <col min="9854" max="9854" width="10.140625" style="258" customWidth="1"/>
    <col min="9855" max="9856" width="8.7109375" style="258" customWidth="1"/>
    <col min="9857" max="9857" width="9.140625" style="258"/>
    <col min="9858" max="9858" width="15" style="258" customWidth="1"/>
    <col min="9859" max="9859" width="7.42578125" style="258" customWidth="1"/>
    <col min="9860" max="9860" width="16.28515625" style="258" customWidth="1"/>
    <col min="9861" max="9861" width="7.7109375" style="258" customWidth="1"/>
    <col min="9862" max="9862" width="12.85546875" style="258" customWidth="1"/>
    <col min="9863" max="9863" width="6.42578125" style="258" customWidth="1"/>
    <col min="9864" max="9864" width="14.28515625" style="258" customWidth="1"/>
    <col min="9865" max="9865" width="5.7109375" style="258" customWidth="1"/>
    <col min="9866" max="9866" width="13.85546875" style="258" customWidth="1"/>
    <col min="9867" max="9867" width="15" style="258" customWidth="1"/>
    <col min="9868" max="9868" width="16.42578125" style="258" customWidth="1"/>
    <col min="9869" max="9869" width="18" style="258" customWidth="1"/>
    <col min="9870" max="9870" width="7.140625" style="258" customWidth="1"/>
    <col min="9871" max="9871" width="16.28515625" style="258" customWidth="1"/>
    <col min="9872" max="9872" width="5.5703125" style="258" customWidth="1"/>
    <col min="9873" max="9873" width="15.42578125" style="258" customWidth="1"/>
    <col min="9874" max="9874" width="5.5703125" style="258" customWidth="1"/>
    <col min="9875" max="9875" width="18.42578125" style="258" customWidth="1"/>
    <col min="9876" max="9876" width="18" style="258" customWidth="1"/>
    <col min="9877" max="9877" width="19.5703125" style="258" customWidth="1"/>
    <col min="9878" max="9878" width="17.5703125" style="258" customWidth="1"/>
    <col min="9879" max="10107" width="9.140625" style="258"/>
    <col min="10108" max="10108" width="24" style="258" customWidth="1"/>
    <col min="10109" max="10109" width="32" style="258" customWidth="1"/>
    <col min="10110" max="10110" width="10.140625" style="258" customWidth="1"/>
    <col min="10111" max="10112" width="8.7109375" style="258" customWidth="1"/>
    <col min="10113" max="10113" width="9.140625" style="258"/>
    <col min="10114" max="10114" width="15" style="258" customWidth="1"/>
    <col min="10115" max="10115" width="7.42578125" style="258" customWidth="1"/>
    <col min="10116" max="10116" width="16.28515625" style="258" customWidth="1"/>
    <col min="10117" max="10117" width="7.7109375" style="258" customWidth="1"/>
    <col min="10118" max="10118" width="12.85546875" style="258" customWidth="1"/>
    <col min="10119" max="10119" width="6.42578125" style="258" customWidth="1"/>
    <col min="10120" max="10120" width="14.28515625" style="258" customWidth="1"/>
    <col min="10121" max="10121" width="5.7109375" style="258" customWidth="1"/>
    <col min="10122" max="10122" width="13.85546875" style="258" customWidth="1"/>
    <col min="10123" max="10123" width="15" style="258" customWidth="1"/>
    <col min="10124" max="10124" width="16.42578125" style="258" customWidth="1"/>
    <col min="10125" max="10125" width="18" style="258" customWidth="1"/>
    <col min="10126" max="10126" width="7.140625" style="258" customWidth="1"/>
    <col min="10127" max="10127" width="16.28515625" style="258" customWidth="1"/>
    <col min="10128" max="10128" width="5.5703125" style="258" customWidth="1"/>
    <col min="10129" max="10129" width="15.42578125" style="258" customWidth="1"/>
    <col min="10130" max="10130" width="5.5703125" style="258" customWidth="1"/>
    <col min="10131" max="10131" width="18.42578125" style="258" customWidth="1"/>
    <col min="10132" max="10132" width="18" style="258" customWidth="1"/>
    <col min="10133" max="10133" width="19.5703125" style="258" customWidth="1"/>
    <col min="10134" max="10134" width="17.5703125" style="258" customWidth="1"/>
    <col min="10135" max="10363" width="9.140625" style="258"/>
    <col min="10364" max="10364" width="24" style="258" customWidth="1"/>
    <col min="10365" max="10365" width="32" style="258" customWidth="1"/>
    <col min="10366" max="10366" width="10.140625" style="258" customWidth="1"/>
    <col min="10367" max="10368" width="8.7109375" style="258" customWidth="1"/>
    <col min="10369" max="10369" width="9.140625" style="258"/>
    <col min="10370" max="10370" width="15" style="258" customWidth="1"/>
    <col min="10371" max="10371" width="7.42578125" style="258" customWidth="1"/>
    <col min="10372" max="10372" width="16.28515625" style="258" customWidth="1"/>
    <col min="10373" max="10373" width="7.7109375" style="258" customWidth="1"/>
    <col min="10374" max="10374" width="12.85546875" style="258" customWidth="1"/>
    <col min="10375" max="10375" width="6.42578125" style="258" customWidth="1"/>
    <col min="10376" max="10376" width="14.28515625" style="258" customWidth="1"/>
    <col min="10377" max="10377" width="5.7109375" style="258" customWidth="1"/>
    <col min="10378" max="10378" width="13.85546875" style="258" customWidth="1"/>
    <col min="10379" max="10379" width="15" style="258" customWidth="1"/>
    <col min="10380" max="10380" width="16.42578125" style="258" customWidth="1"/>
    <col min="10381" max="10381" width="18" style="258" customWidth="1"/>
    <col min="10382" max="10382" width="7.140625" style="258" customWidth="1"/>
    <col min="10383" max="10383" width="16.28515625" style="258" customWidth="1"/>
    <col min="10384" max="10384" width="5.5703125" style="258" customWidth="1"/>
    <col min="10385" max="10385" width="15.42578125" style="258" customWidth="1"/>
    <col min="10386" max="10386" width="5.5703125" style="258" customWidth="1"/>
    <col min="10387" max="10387" width="18.42578125" style="258" customWidth="1"/>
    <col min="10388" max="10388" width="18" style="258" customWidth="1"/>
    <col min="10389" max="10389" width="19.5703125" style="258" customWidth="1"/>
    <col min="10390" max="10390" width="17.5703125" style="258" customWidth="1"/>
    <col min="10391" max="10619" width="9.140625" style="258"/>
    <col min="10620" max="10620" width="24" style="258" customWidth="1"/>
    <col min="10621" max="10621" width="32" style="258" customWidth="1"/>
    <col min="10622" max="10622" width="10.140625" style="258" customWidth="1"/>
    <col min="10623" max="10624" width="8.7109375" style="258" customWidth="1"/>
    <col min="10625" max="10625" width="9.140625" style="258"/>
    <col min="10626" max="10626" width="15" style="258" customWidth="1"/>
    <col min="10627" max="10627" width="7.42578125" style="258" customWidth="1"/>
    <col min="10628" max="10628" width="16.28515625" style="258" customWidth="1"/>
    <col min="10629" max="10629" width="7.7109375" style="258" customWidth="1"/>
    <col min="10630" max="10630" width="12.85546875" style="258" customWidth="1"/>
    <col min="10631" max="10631" width="6.42578125" style="258" customWidth="1"/>
    <col min="10632" max="10632" width="14.28515625" style="258" customWidth="1"/>
    <col min="10633" max="10633" width="5.7109375" style="258" customWidth="1"/>
    <col min="10634" max="10634" width="13.85546875" style="258" customWidth="1"/>
    <col min="10635" max="10635" width="15" style="258" customWidth="1"/>
    <col min="10636" max="10636" width="16.42578125" style="258" customWidth="1"/>
    <col min="10637" max="10637" width="18" style="258" customWidth="1"/>
    <col min="10638" max="10638" width="7.140625" style="258" customWidth="1"/>
    <col min="10639" max="10639" width="16.28515625" style="258" customWidth="1"/>
    <col min="10640" max="10640" width="5.5703125" style="258" customWidth="1"/>
    <col min="10641" max="10641" width="15.42578125" style="258" customWidth="1"/>
    <col min="10642" max="10642" width="5.5703125" style="258" customWidth="1"/>
    <col min="10643" max="10643" width="18.42578125" style="258" customWidth="1"/>
    <col min="10644" max="10644" width="18" style="258" customWidth="1"/>
    <col min="10645" max="10645" width="19.5703125" style="258" customWidth="1"/>
    <col min="10646" max="10646" width="17.5703125" style="258" customWidth="1"/>
    <col min="10647" max="10875" width="9.140625" style="258"/>
    <col min="10876" max="10876" width="24" style="258" customWidth="1"/>
    <col min="10877" max="10877" width="32" style="258" customWidth="1"/>
    <col min="10878" max="10878" width="10.140625" style="258" customWidth="1"/>
    <col min="10879" max="10880" width="8.7109375" style="258" customWidth="1"/>
    <col min="10881" max="10881" width="9.140625" style="258"/>
    <col min="10882" max="10882" width="15" style="258" customWidth="1"/>
    <col min="10883" max="10883" width="7.42578125" style="258" customWidth="1"/>
    <col min="10884" max="10884" width="16.28515625" style="258" customWidth="1"/>
    <col min="10885" max="10885" width="7.7109375" style="258" customWidth="1"/>
    <col min="10886" max="10886" width="12.85546875" style="258" customWidth="1"/>
    <col min="10887" max="10887" width="6.42578125" style="258" customWidth="1"/>
    <col min="10888" max="10888" width="14.28515625" style="258" customWidth="1"/>
    <col min="10889" max="10889" width="5.7109375" style="258" customWidth="1"/>
    <col min="10890" max="10890" width="13.85546875" style="258" customWidth="1"/>
    <col min="10891" max="10891" width="15" style="258" customWidth="1"/>
    <col min="10892" max="10892" width="16.42578125" style="258" customWidth="1"/>
    <col min="10893" max="10893" width="18" style="258" customWidth="1"/>
    <col min="10894" max="10894" width="7.140625" style="258" customWidth="1"/>
    <col min="10895" max="10895" width="16.28515625" style="258" customWidth="1"/>
    <col min="10896" max="10896" width="5.5703125" style="258" customWidth="1"/>
    <col min="10897" max="10897" width="15.42578125" style="258" customWidth="1"/>
    <col min="10898" max="10898" width="5.5703125" style="258" customWidth="1"/>
    <col min="10899" max="10899" width="18.42578125" style="258" customWidth="1"/>
    <col min="10900" max="10900" width="18" style="258" customWidth="1"/>
    <col min="10901" max="10901" width="19.5703125" style="258" customWidth="1"/>
    <col min="10902" max="10902" width="17.5703125" style="258" customWidth="1"/>
    <col min="10903" max="11131" width="9.140625" style="258"/>
    <col min="11132" max="11132" width="24" style="258" customWidth="1"/>
    <col min="11133" max="11133" width="32" style="258" customWidth="1"/>
    <col min="11134" max="11134" width="10.140625" style="258" customWidth="1"/>
    <col min="11135" max="11136" width="8.7109375" style="258" customWidth="1"/>
    <col min="11137" max="11137" width="9.140625" style="258"/>
    <col min="11138" max="11138" width="15" style="258" customWidth="1"/>
    <col min="11139" max="11139" width="7.42578125" style="258" customWidth="1"/>
    <col min="11140" max="11140" width="16.28515625" style="258" customWidth="1"/>
    <col min="11141" max="11141" width="7.7109375" style="258" customWidth="1"/>
    <col min="11142" max="11142" width="12.85546875" style="258" customWidth="1"/>
    <col min="11143" max="11143" width="6.42578125" style="258" customWidth="1"/>
    <col min="11144" max="11144" width="14.28515625" style="258" customWidth="1"/>
    <col min="11145" max="11145" width="5.7109375" style="258" customWidth="1"/>
    <col min="11146" max="11146" width="13.85546875" style="258" customWidth="1"/>
    <col min="11147" max="11147" width="15" style="258" customWidth="1"/>
    <col min="11148" max="11148" width="16.42578125" style="258" customWidth="1"/>
    <col min="11149" max="11149" width="18" style="258" customWidth="1"/>
    <col min="11150" max="11150" width="7.140625" style="258" customWidth="1"/>
    <col min="11151" max="11151" width="16.28515625" style="258" customWidth="1"/>
    <col min="11152" max="11152" width="5.5703125" style="258" customWidth="1"/>
    <col min="11153" max="11153" width="15.42578125" style="258" customWidth="1"/>
    <col min="11154" max="11154" width="5.5703125" style="258" customWidth="1"/>
    <col min="11155" max="11155" width="18.42578125" style="258" customWidth="1"/>
    <col min="11156" max="11156" width="18" style="258" customWidth="1"/>
    <col min="11157" max="11157" width="19.5703125" style="258" customWidth="1"/>
    <col min="11158" max="11158" width="17.5703125" style="258" customWidth="1"/>
    <col min="11159" max="11387" width="9.140625" style="258"/>
    <col min="11388" max="11388" width="24" style="258" customWidth="1"/>
    <col min="11389" max="11389" width="32" style="258" customWidth="1"/>
    <col min="11390" max="11390" width="10.140625" style="258" customWidth="1"/>
    <col min="11391" max="11392" width="8.7109375" style="258" customWidth="1"/>
    <col min="11393" max="11393" width="9.140625" style="258"/>
    <col min="11394" max="11394" width="15" style="258" customWidth="1"/>
    <col min="11395" max="11395" width="7.42578125" style="258" customWidth="1"/>
    <col min="11396" max="11396" width="16.28515625" style="258" customWidth="1"/>
    <col min="11397" max="11397" width="7.7109375" style="258" customWidth="1"/>
    <col min="11398" max="11398" width="12.85546875" style="258" customWidth="1"/>
    <col min="11399" max="11399" width="6.42578125" style="258" customWidth="1"/>
    <col min="11400" max="11400" width="14.28515625" style="258" customWidth="1"/>
    <col min="11401" max="11401" width="5.7109375" style="258" customWidth="1"/>
    <col min="11402" max="11402" width="13.85546875" style="258" customWidth="1"/>
    <col min="11403" max="11403" width="15" style="258" customWidth="1"/>
    <col min="11404" max="11404" width="16.42578125" style="258" customWidth="1"/>
    <col min="11405" max="11405" width="18" style="258" customWidth="1"/>
    <col min="11406" max="11406" width="7.140625" style="258" customWidth="1"/>
    <col min="11407" max="11407" width="16.28515625" style="258" customWidth="1"/>
    <col min="11408" max="11408" width="5.5703125" style="258" customWidth="1"/>
    <col min="11409" max="11409" width="15.42578125" style="258" customWidth="1"/>
    <col min="11410" max="11410" width="5.5703125" style="258" customWidth="1"/>
    <col min="11411" max="11411" width="18.42578125" style="258" customWidth="1"/>
    <col min="11412" max="11412" width="18" style="258" customWidth="1"/>
    <col min="11413" max="11413" width="19.5703125" style="258" customWidth="1"/>
    <col min="11414" max="11414" width="17.5703125" style="258" customWidth="1"/>
    <col min="11415" max="11643" width="9.140625" style="258"/>
    <col min="11644" max="11644" width="24" style="258" customWidth="1"/>
    <col min="11645" max="11645" width="32" style="258" customWidth="1"/>
    <col min="11646" max="11646" width="10.140625" style="258" customWidth="1"/>
    <col min="11647" max="11648" width="8.7109375" style="258" customWidth="1"/>
    <col min="11649" max="11649" width="9.140625" style="258"/>
    <col min="11650" max="11650" width="15" style="258" customWidth="1"/>
    <col min="11651" max="11651" width="7.42578125" style="258" customWidth="1"/>
    <col min="11652" max="11652" width="16.28515625" style="258" customWidth="1"/>
    <col min="11653" max="11653" width="7.7109375" style="258" customWidth="1"/>
    <col min="11654" max="11654" width="12.85546875" style="258" customWidth="1"/>
    <col min="11655" max="11655" width="6.42578125" style="258" customWidth="1"/>
    <col min="11656" max="11656" width="14.28515625" style="258" customWidth="1"/>
    <col min="11657" max="11657" width="5.7109375" style="258" customWidth="1"/>
    <col min="11658" max="11658" width="13.85546875" style="258" customWidth="1"/>
    <col min="11659" max="11659" width="15" style="258" customWidth="1"/>
    <col min="11660" max="11660" width="16.42578125" style="258" customWidth="1"/>
    <col min="11661" max="11661" width="18" style="258" customWidth="1"/>
    <col min="11662" max="11662" width="7.140625" style="258" customWidth="1"/>
    <col min="11663" max="11663" width="16.28515625" style="258" customWidth="1"/>
    <col min="11664" max="11664" width="5.5703125" style="258" customWidth="1"/>
    <col min="11665" max="11665" width="15.42578125" style="258" customWidth="1"/>
    <col min="11666" max="11666" width="5.5703125" style="258" customWidth="1"/>
    <col min="11667" max="11667" width="18.42578125" style="258" customWidth="1"/>
    <col min="11668" max="11668" width="18" style="258" customWidth="1"/>
    <col min="11669" max="11669" width="19.5703125" style="258" customWidth="1"/>
    <col min="11670" max="11670" width="17.5703125" style="258" customWidth="1"/>
    <col min="11671" max="11899" width="9.140625" style="258"/>
    <col min="11900" max="11900" width="24" style="258" customWidth="1"/>
    <col min="11901" max="11901" width="32" style="258" customWidth="1"/>
    <col min="11902" max="11902" width="10.140625" style="258" customWidth="1"/>
    <col min="11903" max="11904" width="8.7109375" style="258" customWidth="1"/>
    <col min="11905" max="11905" width="9.140625" style="258"/>
    <col min="11906" max="11906" width="15" style="258" customWidth="1"/>
    <col min="11907" max="11907" width="7.42578125" style="258" customWidth="1"/>
    <col min="11908" max="11908" width="16.28515625" style="258" customWidth="1"/>
    <col min="11909" max="11909" width="7.7109375" style="258" customWidth="1"/>
    <col min="11910" max="11910" width="12.85546875" style="258" customWidth="1"/>
    <col min="11911" max="11911" width="6.42578125" style="258" customWidth="1"/>
    <col min="11912" max="11912" width="14.28515625" style="258" customWidth="1"/>
    <col min="11913" max="11913" width="5.7109375" style="258" customWidth="1"/>
    <col min="11914" max="11914" width="13.85546875" style="258" customWidth="1"/>
    <col min="11915" max="11915" width="15" style="258" customWidth="1"/>
    <col min="11916" max="11916" width="16.42578125" style="258" customWidth="1"/>
    <col min="11917" max="11917" width="18" style="258" customWidth="1"/>
    <col min="11918" max="11918" width="7.140625" style="258" customWidth="1"/>
    <col min="11919" max="11919" width="16.28515625" style="258" customWidth="1"/>
    <col min="11920" max="11920" width="5.5703125" style="258" customWidth="1"/>
    <col min="11921" max="11921" width="15.42578125" style="258" customWidth="1"/>
    <col min="11922" max="11922" width="5.5703125" style="258" customWidth="1"/>
    <col min="11923" max="11923" width="18.42578125" style="258" customWidth="1"/>
    <col min="11924" max="11924" width="18" style="258" customWidth="1"/>
    <col min="11925" max="11925" width="19.5703125" style="258" customWidth="1"/>
    <col min="11926" max="11926" width="17.5703125" style="258" customWidth="1"/>
    <col min="11927" max="12155" width="9.140625" style="258"/>
    <col min="12156" max="12156" width="24" style="258" customWidth="1"/>
    <col min="12157" max="12157" width="32" style="258" customWidth="1"/>
    <col min="12158" max="12158" width="10.140625" style="258" customWidth="1"/>
    <col min="12159" max="12160" width="8.7109375" style="258" customWidth="1"/>
    <col min="12161" max="12161" width="9.140625" style="258"/>
    <col min="12162" max="12162" width="15" style="258" customWidth="1"/>
    <col min="12163" max="12163" width="7.42578125" style="258" customWidth="1"/>
    <col min="12164" max="12164" width="16.28515625" style="258" customWidth="1"/>
    <col min="12165" max="12165" width="7.7109375" style="258" customWidth="1"/>
    <col min="12166" max="12166" width="12.85546875" style="258" customWidth="1"/>
    <col min="12167" max="12167" width="6.42578125" style="258" customWidth="1"/>
    <col min="12168" max="12168" width="14.28515625" style="258" customWidth="1"/>
    <col min="12169" max="12169" width="5.7109375" style="258" customWidth="1"/>
    <col min="12170" max="12170" width="13.85546875" style="258" customWidth="1"/>
    <col min="12171" max="12171" width="15" style="258" customWidth="1"/>
    <col min="12172" max="12172" width="16.42578125" style="258" customWidth="1"/>
    <col min="12173" max="12173" width="18" style="258" customWidth="1"/>
    <col min="12174" max="12174" width="7.140625" style="258" customWidth="1"/>
    <col min="12175" max="12175" width="16.28515625" style="258" customWidth="1"/>
    <col min="12176" max="12176" width="5.5703125" style="258" customWidth="1"/>
    <col min="12177" max="12177" width="15.42578125" style="258" customWidth="1"/>
    <col min="12178" max="12178" width="5.5703125" style="258" customWidth="1"/>
    <col min="12179" max="12179" width="18.42578125" style="258" customWidth="1"/>
    <col min="12180" max="12180" width="18" style="258" customWidth="1"/>
    <col min="12181" max="12181" width="19.5703125" style="258" customWidth="1"/>
    <col min="12182" max="12182" width="17.5703125" style="258" customWidth="1"/>
    <col min="12183" max="12411" width="9.140625" style="258"/>
    <col min="12412" max="12412" width="24" style="258" customWidth="1"/>
    <col min="12413" max="12413" width="32" style="258" customWidth="1"/>
    <col min="12414" max="12414" width="10.140625" style="258" customWidth="1"/>
    <col min="12415" max="12416" width="8.7109375" style="258" customWidth="1"/>
    <col min="12417" max="12417" width="9.140625" style="258"/>
    <col min="12418" max="12418" width="15" style="258" customWidth="1"/>
    <col min="12419" max="12419" width="7.42578125" style="258" customWidth="1"/>
    <col min="12420" max="12420" width="16.28515625" style="258" customWidth="1"/>
    <col min="12421" max="12421" width="7.7109375" style="258" customWidth="1"/>
    <col min="12422" max="12422" width="12.85546875" style="258" customWidth="1"/>
    <col min="12423" max="12423" width="6.42578125" style="258" customWidth="1"/>
    <col min="12424" max="12424" width="14.28515625" style="258" customWidth="1"/>
    <col min="12425" max="12425" width="5.7109375" style="258" customWidth="1"/>
    <col min="12426" max="12426" width="13.85546875" style="258" customWidth="1"/>
    <col min="12427" max="12427" width="15" style="258" customWidth="1"/>
    <col min="12428" max="12428" width="16.42578125" style="258" customWidth="1"/>
    <col min="12429" max="12429" width="18" style="258" customWidth="1"/>
    <col min="12430" max="12430" width="7.140625" style="258" customWidth="1"/>
    <col min="12431" max="12431" width="16.28515625" style="258" customWidth="1"/>
    <col min="12432" max="12432" width="5.5703125" style="258" customWidth="1"/>
    <col min="12433" max="12433" width="15.42578125" style="258" customWidth="1"/>
    <col min="12434" max="12434" width="5.5703125" style="258" customWidth="1"/>
    <col min="12435" max="12435" width="18.42578125" style="258" customWidth="1"/>
    <col min="12436" max="12436" width="18" style="258" customWidth="1"/>
    <col min="12437" max="12437" width="19.5703125" style="258" customWidth="1"/>
    <col min="12438" max="12438" width="17.5703125" style="258" customWidth="1"/>
    <col min="12439" max="12667" width="9.140625" style="258"/>
    <col min="12668" max="12668" width="24" style="258" customWidth="1"/>
    <col min="12669" max="12669" width="32" style="258" customWidth="1"/>
    <col min="12670" max="12670" width="10.140625" style="258" customWidth="1"/>
    <col min="12671" max="12672" width="8.7109375" style="258" customWidth="1"/>
    <col min="12673" max="12673" width="9.140625" style="258"/>
    <col min="12674" max="12674" width="15" style="258" customWidth="1"/>
    <col min="12675" max="12675" width="7.42578125" style="258" customWidth="1"/>
    <col min="12676" max="12676" width="16.28515625" style="258" customWidth="1"/>
    <col min="12677" max="12677" width="7.7109375" style="258" customWidth="1"/>
    <col min="12678" max="12678" width="12.85546875" style="258" customWidth="1"/>
    <col min="12679" max="12679" width="6.42578125" style="258" customWidth="1"/>
    <col min="12680" max="12680" width="14.28515625" style="258" customWidth="1"/>
    <col min="12681" max="12681" width="5.7109375" style="258" customWidth="1"/>
    <col min="12682" max="12682" width="13.85546875" style="258" customWidth="1"/>
    <col min="12683" max="12683" width="15" style="258" customWidth="1"/>
    <col min="12684" max="12684" width="16.42578125" style="258" customWidth="1"/>
    <col min="12685" max="12685" width="18" style="258" customWidth="1"/>
    <col min="12686" max="12686" width="7.140625" style="258" customWidth="1"/>
    <col min="12687" max="12687" width="16.28515625" style="258" customWidth="1"/>
    <col min="12688" max="12688" width="5.5703125" style="258" customWidth="1"/>
    <col min="12689" max="12689" width="15.42578125" style="258" customWidth="1"/>
    <col min="12690" max="12690" width="5.5703125" style="258" customWidth="1"/>
    <col min="12691" max="12691" width="18.42578125" style="258" customWidth="1"/>
    <col min="12692" max="12692" width="18" style="258" customWidth="1"/>
    <col min="12693" max="12693" width="19.5703125" style="258" customWidth="1"/>
    <col min="12694" max="12694" width="17.5703125" style="258" customWidth="1"/>
    <col min="12695" max="12923" width="9.140625" style="258"/>
    <col min="12924" max="12924" width="24" style="258" customWidth="1"/>
    <col min="12925" max="12925" width="32" style="258" customWidth="1"/>
    <col min="12926" max="12926" width="10.140625" style="258" customWidth="1"/>
    <col min="12927" max="12928" width="8.7109375" style="258" customWidth="1"/>
    <col min="12929" max="12929" width="9.140625" style="258"/>
    <col min="12930" max="12930" width="15" style="258" customWidth="1"/>
    <col min="12931" max="12931" width="7.42578125" style="258" customWidth="1"/>
    <col min="12932" max="12932" width="16.28515625" style="258" customWidth="1"/>
    <col min="12933" max="12933" width="7.7109375" style="258" customWidth="1"/>
    <col min="12934" max="12934" width="12.85546875" style="258" customWidth="1"/>
    <col min="12935" max="12935" width="6.42578125" style="258" customWidth="1"/>
    <col min="12936" max="12936" width="14.28515625" style="258" customWidth="1"/>
    <col min="12937" max="12937" width="5.7109375" style="258" customWidth="1"/>
    <col min="12938" max="12938" width="13.85546875" style="258" customWidth="1"/>
    <col min="12939" max="12939" width="15" style="258" customWidth="1"/>
    <col min="12940" max="12940" width="16.42578125" style="258" customWidth="1"/>
    <col min="12941" max="12941" width="18" style="258" customWidth="1"/>
    <col min="12942" max="12942" width="7.140625" style="258" customWidth="1"/>
    <col min="12943" max="12943" width="16.28515625" style="258" customWidth="1"/>
    <col min="12944" max="12944" width="5.5703125" style="258" customWidth="1"/>
    <col min="12945" max="12945" width="15.42578125" style="258" customWidth="1"/>
    <col min="12946" max="12946" width="5.5703125" style="258" customWidth="1"/>
    <col min="12947" max="12947" width="18.42578125" style="258" customWidth="1"/>
    <col min="12948" max="12948" width="18" style="258" customWidth="1"/>
    <col min="12949" max="12949" width="19.5703125" style="258" customWidth="1"/>
    <col min="12950" max="12950" width="17.5703125" style="258" customWidth="1"/>
    <col min="12951" max="13179" width="9.140625" style="258"/>
    <col min="13180" max="13180" width="24" style="258" customWidth="1"/>
    <col min="13181" max="13181" width="32" style="258" customWidth="1"/>
    <col min="13182" max="13182" width="10.140625" style="258" customWidth="1"/>
    <col min="13183" max="13184" width="8.7109375" style="258" customWidth="1"/>
    <col min="13185" max="13185" width="9.140625" style="258"/>
    <col min="13186" max="13186" width="15" style="258" customWidth="1"/>
    <col min="13187" max="13187" width="7.42578125" style="258" customWidth="1"/>
    <col min="13188" max="13188" width="16.28515625" style="258" customWidth="1"/>
    <col min="13189" max="13189" width="7.7109375" style="258" customWidth="1"/>
    <col min="13190" max="13190" width="12.85546875" style="258" customWidth="1"/>
    <col min="13191" max="13191" width="6.42578125" style="258" customWidth="1"/>
    <col min="13192" max="13192" width="14.28515625" style="258" customWidth="1"/>
    <col min="13193" max="13193" width="5.7109375" style="258" customWidth="1"/>
    <col min="13194" max="13194" width="13.85546875" style="258" customWidth="1"/>
    <col min="13195" max="13195" width="15" style="258" customWidth="1"/>
    <col min="13196" max="13196" width="16.42578125" style="258" customWidth="1"/>
    <col min="13197" max="13197" width="18" style="258" customWidth="1"/>
    <col min="13198" max="13198" width="7.140625" style="258" customWidth="1"/>
    <col min="13199" max="13199" width="16.28515625" style="258" customWidth="1"/>
    <col min="13200" max="13200" width="5.5703125" style="258" customWidth="1"/>
    <col min="13201" max="13201" width="15.42578125" style="258" customWidth="1"/>
    <col min="13202" max="13202" width="5.5703125" style="258" customWidth="1"/>
    <col min="13203" max="13203" width="18.42578125" style="258" customWidth="1"/>
    <col min="13204" max="13204" width="18" style="258" customWidth="1"/>
    <col min="13205" max="13205" width="19.5703125" style="258" customWidth="1"/>
    <col min="13206" max="13206" width="17.5703125" style="258" customWidth="1"/>
    <col min="13207" max="13435" width="9.140625" style="258"/>
    <col min="13436" max="13436" width="24" style="258" customWidth="1"/>
    <col min="13437" max="13437" width="32" style="258" customWidth="1"/>
    <col min="13438" max="13438" width="10.140625" style="258" customWidth="1"/>
    <col min="13439" max="13440" width="8.7109375" style="258" customWidth="1"/>
    <col min="13441" max="13441" width="9.140625" style="258"/>
    <col min="13442" max="13442" width="15" style="258" customWidth="1"/>
    <col min="13443" max="13443" width="7.42578125" style="258" customWidth="1"/>
    <col min="13444" max="13444" width="16.28515625" style="258" customWidth="1"/>
    <col min="13445" max="13445" width="7.7109375" style="258" customWidth="1"/>
    <col min="13446" max="13446" width="12.85546875" style="258" customWidth="1"/>
    <col min="13447" max="13447" width="6.42578125" style="258" customWidth="1"/>
    <col min="13448" max="13448" width="14.28515625" style="258" customWidth="1"/>
    <col min="13449" max="13449" width="5.7109375" style="258" customWidth="1"/>
    <col min="13450" max="13450" width="13.85546875" style="258" customWidth="1"/>
    <col min="13451" max="13451" width="15" style="258" customWidth="1"/>
    <col min="13452" max="13452" width="16.42578125" style="258" customWidth="1"/>
    <col min="13453" max="13453" width="18" style="258" customWidth="1"/>
    <col min="13454" max="13454" width="7.140625" style="258" customWidth="1"/>
    <col min="13455" max="13455" width="16.28515625" style="258" customWidth="1"/>
    <col min="13456" max="13456" width="5.5703125" style="258" customWidth="1"/>
    <col min="13457" max="13457" width="15.42578125" style="258" customWidth="1"/>
    <col min="13458" max="13458" width="5.5703125" style="258" customWidth="1"/>
    <col min="13459" max="13459" width="18.42578125" style="258" customWidth="1"/>
    <col min="13460" max="13460" width="18" style="258" customWidth="1"/>
    <col min="13461" max="13461" width="19.5703125" style="258" customWidth="1"/>
    <col min="13462" max="13462" width="17.5703125" style="258" customWidth="1"/>
    <col min="13463" max="13691" width="9.140625" style="258"/>
    <col min="13692" max="13692" width="24" style="258" customWidth="1"/>
    <col min="13693" max="13693" width="32" style="258" customWidth="1"/>
    <col min="13694" max="13694" width="10.140625" style="258" customWidth="1"/>
    <col min="13695" max="13696" width="8.7109375" style="258" customWidth="1"/>
    <col min="13697" max="13697" width="9.140625" style="258"/>
    <col min="13698" max="13698" width="15" style="258" customWidth="1"/>
    <col min="13699" max="13699" width="7.42578125" style="258" customWidth="1"/>
    <col min="13700" max="13700" width="16.28515625" style="258" customWidth="1"/>
    <col min="13701" max="13701" width="7.7109375" style="258" customWidth="1"/>
    <col min="13702" max="13702" width="12.85546875" style="258" customWidth="1"/>
    <col min="13703" max="13703" width="6.42578125" style="258" customWidth="1"/>
    <col min="13704" max="13704" width="14.28515625" style="258" customWidth="1"/>
    <col min="13705" max="13705" width="5.7109375" style="258" customWidth="1"/>
    <col min="13706" max="13706" width="13.85546875" style="258" customWidth="1"/>
    <col min="13707" max="13707" width="15" style="258" customWidth="1"/>
    <col min="13708" max="13708" width="16.42578125" style="258" customWidth="1"/>
    <col min="13709" max="13709" width="18" style="258" customWidth="1"/>
    <col min="13710" max="13710" width="7.140625" style="258" customWidth="1"/>
    <col min="13711" max="13711" width="16.28515625" style="258" customWidth="1"/>
    <col min="13712" max="13712" width="5.5703125" style="258" customWidth="1"/>
    <col min="13713" max="13713" width="15.42578125" style="258" customWidth="1"/>
    <col min="13714" max="13714" width="5.5703125" style="258" customWidth="1"/>
    <col min="13715" max="13715" width="18.42578125" style="258" customWidth="1"/>
    <col min="13716" max="13716" width="18" style="258" customWidth="1"/>
    <col min="13717" max="13717" width="19.5703125" style="258" customWidth="1"/>
    <col min="13718" max="13718" width="17.5703125" style="258" customWidth="1"/>
    <col min="13719" max="13947" width="9.140625" style="258"/>
    <col min="13948" max="13948" width="24" style="258" customWidth="1"/>
    <col min="13949" max="13949" width="32" style="258" customWidth="1"/>
    <col min="13950" max="13950" width="10.140625" style="258" customWidth="1"/>
    <col min="13951" max="13952" width="8.7109375" style="258" customWidth="1"/>
    <col min="13953" max="13953" width="9.140625" style="258"/>
    <col min="13954" max="13954" width="15" style="258" customWidth="1"/>
    <col min="13955" max="13955" width="7.42578125" style="258" customWidth="1"/>
    <col min="13956" max="13956" width="16.28515625" style="258" customWidth="1"/>
    <col min="13957" max="13957" width="7.7109375" style="258" customWidth="1"/>
    <col min="13958" max="13958" width="12.85546875" style="258" customWidth="1"/>
    <col min="13959" max="13959" width="6.42578125" style="258" customWidth="1"/>
    <col min="13960" max="13960" width="14.28515625" style="258" customWidth="1"/>
    <col min="13961" max="13961" width="5.7109375" style="258" customWidth="1"/>
    <col min="13962" max="13962" width="13.85546875" style="258" customWidth="1"/>
    <col min="13963" max="13963" width="15" style="258" customWidth="1"/>
    <col min="13964" max="13964" width="16.42578125" style="258" customWidth="1"/>
    <col min="13965" max="13965" width="18" style="258" customWidth="1"/>
    <col min="13966" max="13966" width="7.140625" style="258" customWidth="1"/>
    <col min="13967" max="13967" width="16.28515625" style="258" customWidth="1"/>
    <col min="13968" max="13968" width="5.5703125" style="258" customWidth="1"/>
    <col min="13969" max="13969" width="15.42578125" style="258" customWidth="1"/>
    <col min="13970" max="13970" width="5.5703125" style="258" customWidth="1"/>
    <col min="13971" max="13971" width="18.42578125" style="258" customWidth="1"/>
    <col min="13972" max="13972" width="18" style="258" customWidth="1"/>
    <col min="13973" max="13973" width="19.5703125" style="258" customWidth="1"/>
    <col min="13974" max="13974" width="17.5703125" style="258" customWidth="1"/>
    <col min="13975" max="14203" width="9.140625" style="258"/>
    <col min="14204" max="14204" width="24" style="258" customWidth="1"/>
    <col min="14205" max="14205" width="32" style="258" customWidth="1"/>
    <col min="14206" max="14206" width="10.140625" style="258" customWidth="1"/>
    <col min="14207" max="14208" width="8.7109375" style="258" customWidth="1"/>
    <col min="14209" max="14209" width="9.140625" style="258"/>
    <col min="14210" max="14210" width="15" style="258" customWidth="1"/>
    <col min="14211" max="14211" width="7.42578125" style="258" customWidth="1"/>
    <col min="14212" max="14212" width="16.28515625" style="258" customWidth="1"/>
    <col min="14213" max="14213" width="7.7109375" style="258" customWidth="1"/>
    <col min="14214" max="14214" width="12.85546875" style="258" customWidth="1"/>
    <col min="14215" max="14215" width="6.42578125" style="258" customWidth="1"/>
    <col min="14216" max="14216" width="14.28515625" style="258" customWidth="1"/>
    <col min="14217" max="14217" width="5.7109375" style="258" customWidth="1"/>
    <col min="14218" max="14218" width="13.85546875" style="258" customWidth="1"/>
    <col min="14219" max="14219" width="15" style="258" customWidth="1"/>
    <col min="14220" max="14220" width="16.42578125" style="258" customWidth="1"/>
    <col min="14221" max="14221" width="18" style="258" customWidth="1"/>
    <col min="14222" max="14222" width="7.140625" style="258" customWidth="1"/>
    <col min="14223" max="14223" width="16.28515625" style="258" customWidth="1"/>
    <col min="14224" max="14224" width="5.5703125" style="258" customWidth="1"/>
    <col min="14225" max="14225" width="15.42578125" style="258" customWidth="1"/>
    <col min="14226" max="14226" width="5.5703125" style="258" customWidth="1"/>
    <col min="14227" max="14227" width="18.42578125" style="258" customWidth="1"/>
    <col min="14228" max="14228" width="18" style="258" customWidth="1"/>
    <col min="14229" max="14229" width="19.5703125" style="258" customWidth="1"/>
    <col min="14230" max="14230" width="17.5703125" style="258" customWidth="1"/>
    <col min="14231" max="14459" width="9.140625" style="258"/>
    <col min="14460" max="14460" width="24" style="258" customWidth="1"/>
    <col min="14461" max="14461" width="32" style="258" customWidth="1"/>
    <col min="14462" max="14462" width="10.140625" style="258" customWidth="1"/>
    <col min="14463" max="14464" width="8.7109375" style="258" customWidth="1"/>
    <col min="14465" max="14465" width="9.140625" style="258"/>
    <col min="14466" max="14466" width="15" style="258" customWidth="1"/>
    <col min="14467" max="14467" width="7.42578125" style="258" customWidth="1"/>
    <col min="14468" max="14468" width="16.28515625" style="258" customWidth="1"/>
    <col min="14469" max="14469" width="7.7109375" style="258" customWidth="1"/>
    <col min="14470" max="14470" width="12.85546875" style="258" customWidth="1"/>
    <col min="14471" max="14471" width="6.42578125" style="258" customWidth="1"/>
    <col min="14472" max="14472" width="14.28515625" style="258" customWidth="1"/>
    <col min="14473" max="14473" width="5.7109375" style="258" customWidth="1"/>
    <col min="14474" max="14474" width="13.85546875" style="258" customWidth="1"/>
    <col min="14475" max="14475" width="15" style="258" customWidth="1"/>
    <col min="14476" max="14476" width="16.42578125" style="258" customWidth="1"/>
    <col min="14477" max="14477" width="18" style="258" customWidth="1"/>
    <col min="14478" max="14478" width="7.140625" style="258" customWidth="1"/>
    <col min="14479" max="14479" width="16.28515625" style="258" customWidth="1"/>
    <col min="14480" max="14480" width="5.5703125" style="258" customWidth="1"/>
    <col min="14481" max="14481" width="15.42578125" style="258" customWidth="1"/>
    <col min="14482" max="14482" width="5.5703125" style="258" customWidth="1"/>
    <col min="14483" max="14483" width="18.42578125" style="258" customWidth="1"/>
    <col min="14484" max="14484" width="18" style="258" customWidth="1"/>
    <col min="14485" max="14485" width="19.5703125" style="258" customWidth="1"/>
    <col min="14486" max="14486" width="17.5703125" style="258" customWidth="1"/>
    <col min="14487" max="14715" width="9.140625" style="258"/>
    <col min="14716" max="14716" width="24" style="258" customWidth="1"/>
    <col min="14717" max="14717" width="32" style="258" customWidth="1"/>
    <col min="14718" max="14718" width="10.140625" style="258" customWidth="1"/>
    <col min="14719" max="14720" width="8.7109375" style="258" customWidth="1"/>
    <col min="14721" max="14721" width="9.140625" style="258"/>
    <col min="14722" max="14722" width="15" style="258" customWidth="1"/>
    <col min="14723" max="14723" width="7.42578125" style="258" customWidth="1"/>
    <col min="14724" max="14724" width="16.28515625" style="258" customWidth="1"/>
    <col min="14725" max="14725" width="7.7109375" style="258" customWidth="1"/>
    <col min="14726" max="14726" width="12.85546875" style="258" customWidth="1"/>
    <col min="14727" max="14727" width="6.42578125" style="258" customWidth="1"/>
    <col min="14728" max="14728" width="14.28515625" style="258" customWidth="1"/>
    <col min="14729" max="14729" width="5.7109375" style="258" customWidth="1"/>
    <col min="14730" max="14730" width="13.85546875" style="258" customWidth="1"/>
    <col min="14731" max="14731" width="15" style="258" customWidth="1"/>
    <col min="14732" max="14732" width="16.42578125" style="258" customWidth="1"/>
    <col min="14733" max="14733" width="18" style="258" customWidth="1"/>
    <col min="14734" max="14734" width="7.140625" style="258" customWidth="1"/>
    <col min="14735" max="14735" width="16.28515625" style="258" customWidth="1"/>
    <col min="14736" max="14736" width="5.5703125" style="258" customWidth="1"/>
    <col min="14737" max="14737" width="15.42578125" style="258" customWidth="1"/>
    <col min="14738" max="14738" width="5.5703125" style="258" customWidth="1"/>
    <col min="14739" max="14739" width="18.42578125" style="258" customWidth="1"/>
    <col min="14740" max="14740" width="18" style="258" customWidth="1"/>
    <col min="14741" max="14741" width="19.5703125" style="258" customWidth="1"/>
    <col min="14742" max="14742" width="17.5703125" style="258" customWidth="1"/>
    <col min="14743" max="14971" width="9.140625" style="258"/>
    <col min="14972" max="14972" width="24" style="258" customWidth="1"/>
    <col min="14973" max="14973" width="32" style="258" customWidth="1"/>
    <col min="14974" max="14974" width="10.140625" style="258" customWidth="1"/>
    <col min="14975" max="14976" width="8.7109375" style="258" customWidth="1"/>
    <col min="14977" max="14977" width="9.140625" style="258"/>
    <col min="14978" max="14978" width="15" style="258" customWidth="1"/>
    <col min="14979" max="14979" width="7.42578125" style="258" customWidth="1"/>
    <col min="14980" max="14980" width="16.28515625" style="258" customWidth="1"/>
    <col min="14981" max="14981" width="7.7109375" style="258" customWidth="1"/>
    <col min="14982" max="14982" width="12.85546875" style="258" customWidth="1"/>
    <col min="14983" max="14983" width="6.42578125" style="258" customWidth="1"/>
    <col min="14984" max="14984" width="14.28515625" style="258" customWidth="1"/>
    <col min="14985" max="14985" width="5.7109375" style="258" customWidth="1"/>
    <col min="14986" max="14986" width="13.85546875" style="258" customWidth="1"/>
    <col min="14987" max="14987" width="15" style="258" customWidth="1"/>
    <col min="14988" max="14988" width="16.42578125" style="258" customWidth="1"/>
    <col min="14989" max="14989" width="18" style="258" customWidth="1"/>
    <col min="14990" max="14990" width="7.140625" style="258" customWidth="1"/>
    <col min="14991" max="14991" width="16.28515625" style="258" customWidth="1"/>
    <col min="14992" max="14992" width="5.5703125" style="258" customWidth="1"/>
    <col min="14993" max="14993" width="15.42578125" style="258" customWidth="1"/>
    <col min="14994" max="14994" width="5.5703125" style="258" customWidth="1"/>
    <col min="14995" max="14995" width="18.42578125" style="258" customWidth="1"/>
    <col min="14996" max="14996" width="18" style="258" customWidth="1"/>
    <col min="14997" max="14997" width="19.5703125" style="258" customWidth="1"/>
    <col min="14998" max="14998" width="17.5703125" style="258" customWidth="1"/>
    <col min="14999" max="15227" width="9.140625" style="258"/>
    <col min="15228" max="15228" width="24" style="258" customWidth="1"/>
    <col min="15229" max="15229" width="32" style="258" customWidth="1"/>
    <col min="15230" max="15230" width="10.140625" style="258" customWidth="1"/>
    <col min="15231" max="15232" width="8.7109375" style="258" customWidth="1"/>
    <col min="15233" max="15233" width="9.140625" style="258"/>
    <col min="15234" max="15234" width="15" style="258" customWidth="1"/>
    <col min="15235" max="15235" width="7.42578125" style="258" customWidth="1"/>
    <col min="15236" max="15236" width="16.28515625" style="258" customWidth="1"/>
    <col min="15237" max="15237" width="7.7109375" style="258" customWidth="1"/>
    <col min="15238" max="15238" width="12.85546875" style="258" customWidth="1"/>
    <col min="15239" max="15239" width="6.42578125" style="258" customWidth="1"/>
    <col min="15240" max="15240" width="14.28515625" style="258" customWidth="1"/>
    <col min="15241" max="15241" width="5.7109375" style="258" customWidth="1"/>
    <col min="15242" max="15242" width="13.85546875" style="258" customWidth="1"/>
    <col min="15243" max="15243" width="15" style="258" customWidth="1"/>
    <col min="15244" max="15244" width="16.42578125" style="258" customWidth="1"/>
    <col min="15245" max="15245" width="18" style="258" customWidth="1"/>
    <col min="15246" max="15246" width="7.140625" style="258" customWidth="1"/>
    <col min="15247" max="15247" width="16.28515625" style="258" customWidth="1"/>
    <col min="15248" max="15248" width="5.5703125" style="258" customWidth="1"/>
    <col min="15249" max="15249" width="15.42578125" style="258" customWidth="1"/>
    <col min="15250" max="15250" width="5.5703125" style="258" customWidth="1"/>
    <col min="15251" max="15251" width="18.42578125" style="258" customWidth="1"/>
    <col min="15252" max="15252" width="18" style="258" customWidth="1"/>
    <col min="15253" max="15253" width="19.5703125" style="258" customWidth="1"/>
    <col min="15254" max="15254" width="17.5703125" style="258" customWidth="1"/>
    <col min="15255" max="15483" width="9.140625" style="258"/>
    <col min="15484" max="15484" width="24" style="258" customWidth="1"/>
    <col min="15485" max="15485" width="32" style="258" customWidth="1"/>
    <col min="15486" max="15486" width="10.140625" style="258" customWidth="1"/>
    <col min="15487" max="15488" width="8.7109375" style="258" customWidth="1"/>
    <col min="15489" max="15489" width="9.140625" style="258"/>
    <col min="15490" max="15490" width="15" style="258" customWidth="1"/>
    <col min="15491" max="15491" width="7.42578125" style="258" customWidth="1"/>
    <col min="15492" max="15492" width="16.28515625" style="258" customWidth="1"/>
    <col min="15493" max="15493" width="7.7109375" style="258" customWidth="1"/>
    <col min="15494" max="15494" width="12.85546875" style="258" customWidth="1"/>
    <col min="15495" max="15495" width="6.42578125" style="258" customWidth="1"/>
    <col min="15496" max="15496" width="14.28515625" style="258" customWidth="1"/>
    <col min="15497" max="15497" width="5.7109375" style="258" customWidth="1"/>
    <col min="15498" max="15498" width="13.85546875" style="258" customWidth="1"/>
    <col min="15499" max="15499" width="15" style="258" customWidth="1"/>
    <col min="15500" max="15500" width="16.42578125" style="258" customWidth="1"/>
    <col min="15501" max="15501" width="18" style="258" customWidth="1"/>
    <col min="15502" max="15502" width="7.140625" style="258" customWidth="1"/>
    <col min="15503" max="15503" width="16.28515625" style="258" customWidth="1"/>
    <col min="15504" max="15504" width="5.5703125" style="258" customWidth="1"/>
    <col min="15505" max="15505" width="15.42578125" style="258" customWidth="1"/>
    <col min="15506" max="15506" width="5.5703125" style="258" customWidth="1"/>
    <col min="15507" max="15507" width="18.42578125" style="258" customWidth="1"/>
    <col min="15508" max="15508" width="18" style="258" customWidth="1"/>
    <col min="15509" max="15509" width="19.5703125" style="258" customWidth="1"/>
    <col min="15510" max="15510" width="17.5703125" style="258" customWidth="1"/>
    <col min="15511" max="15739" width="9.140625" style="258"/>
    <col min="15740" max="15740" width="24" style="258" customWidth="1"/>
    <col min="15741" max="15741" width="32" style="258" customWidth="1"/>
    <col min="15742" max="15742" width="10.140625" style="258" customWidth="1"/>
    <col min="15743" max="15744" width="8.7109375" style="258" customWidth="1"/>
    <col min="15745" max="15745" width="9.140625" style="258"/>
    <col min="15746" max="15746" width="15" style="258" customWidth="1"/>
    <col min="15747" max="15747" width="7.42578125" style="258" customWidth="1"/>
    <col min="15748" max="15748" width="16.28515625" style="258" customWidth="1"/>
    <col min="15749" max="15749" width="7.7109375" style="258" customWidth="1"/>
    <col min="15750" max="15750" width="12.85546875" style="258" customWidth="1"/>
    <col min="15751" max="15751" width="6.42578125" style="258" customWidth="1"/>
    <col min="15752" max="15752" width="14.28515625" style="258" customWidth="1"/>
    <col min="15753" max="15753" width="5.7109375" style="258" customWidth="1"/>
    <col min="15754" max="15754" width="13.85546875" style="258" customWidth="1"/>
    <col min="15755" max="15755" width="15" style="258" customWidth="1"/>
    <col min="15756" max="15756" width="16.42578125" style="258" customWidth="1"/>
    <col min="15757" max="15757" width="18" style="258" customWidth="1"/>
    <col min="15758" max="15758" width="7.140625" style="258" customWidth="1"/>
    <col min="15759" max="15759" width="16.28515625" style="258" customWidth="1"/>
    <col min="15760" max="15760" width="5.5703125" style="258" customWidth="1"/>
    <col min="15761" max="15761" width="15.42578125" style="258" customWidth="1"/>
    <col min="15762" max="15762" width="5.5703125" style="258" customWidth="1"/>
    <col min="15763" max="15763" width="18.42578125" style="258" customWidth="1"/>
    <col min="15764" max="15764" width="18" style="258" customWidth="1"/>
    <col min="15765" max="15765" width="19.5703125" style="258" customWidth="1"/>
    <col min="15766" max="15766" width="17.5703125" style="258" customWidth="1"/>
    <col min="15767" max="15995" width="9.140625" style="258"/>
    <col min="15996" max="15996" width="24" style="258" customWidth="1"/>
    <col min="15997" max="15997" width="32" style="258" customWidth="1"/>
    <col min="15998" max="15998" width="10.140625" style="258" customWidth="1"/>
    <col min="15999" max="16000" width="8.7109375" style="258" customWidth="1"/>
    <col min="16001" max="16001" width="9.140625" style="258"/>
    <col min="16002" max="16002" width="15" style="258" customWidth="1"/>
    <col min="16003" max="16003" width="7.42578125" style="258" customWidth="1"/>
    <col min="16004" max="16004" width="16.28515625" style="258" customWidth="1"/>
    <col min="16005" max="16005" width="7.7109375" style="258" customWidth="1"/>
    <col min="16006" max="16006" width="12.85546875" style="258" customWidth="1"/>
    <col min="16007" max="16007" width="6.42578125" style="258" customWidth="1"/>
    <col min="16008" max="16008" width="14.28515625" style="258" customWidth="1"/>
    <col min="16009" max="16009" width="5.7109375" style="258" customWidth="1"/>
    <col min="16010" max="16010" width="13.85546875" style="258" customWidth="1"/>
    <col min="16011" max="16011" width="15" style="258" customWidth="1"/>
    <col min="16012" max="16012" width="16.42578125" style="258" customWidth="1"/>
    <col min="16013" max="16013" width="18" style="258" customWidth="1"/>
    <col min="16014" max="16014" width="7.140625" style="258" customWidth="1"/>
    <col min="16015" max="16015" width="16.28515625" style="258" customWidth="1"/>
    <col min="16016" max="16016" width="5.5703125" style="258" customWidth="1"/>
    <col min="16017" max="16017" width="15.42578125" style="258" customWidth="1"/>
    <col min="16018" max="16018" width="5.5703125" style="258" customWidth="1"/>
    <col min="16019" max="16019" width="18.42578125" style="258" customWidth="1"/>
    <col min="16020" max="16020" width="18" style="258" customWidth="1"/>
    <col min="16021" max="16021" width="19.5703125" style="258" customWidth="1"/>
    <col min="16022" max="16022" width="17.5703125" style="258" customWidth="1"/>
    <col min="16023" max="16384" width="9.140625" style="258"/>
  </cols>
  <sheetData>
    <row r="1" spans="1:27 1121:1121" ht="63.75" customHeight="1" x14ac:dyDescent="0.25">
      <c r="A1" s="348"/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  <c r="O1" s="348"/>
      <c r="P1" s="348"/>
      <c r="Q1" s="348"/>
      <c r="R1" s="348"/>
      <c r="S1" s="348"/>
      <c r="T1" s="348"/>
      <c r="U1" s="412" t="s">
        <v>580</v>
      </c>
      <c r="V1" s="412"/>
      <c r="W1" s="412"/>
      <c r="X1" s="348"/>
      <c r="Y1" s="348"/>
      <c r="Z1" s="348"/>
      <c r="AA1" s="348"/>
    </row>
    <row r="2" spans="1:27 1121:1121" x14ac:dyDescent="0.25">
      <c r="A2" s="348"/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  <c r="X2" s="348"/>
      <c r="Y2" s="348"/>
      <c r="Z2" s="348"/>
      <c r="AA2" s="348"/>
    </row>
    <row r="3" spans="1:27 1121:1121" x14ac:dyDescent="0.25">
      <c r="Q3" s="440"/>
      <c r="R3" s="440"/>
      <c r="V3" s="412" t="s">
        <v>492</v>
      </c>
      <c r="W3" s="412"/>
    </row>
    <row r="4" spans="1:27 1121:1121" ht="65.25" customHeight="1" x14ac:dyDescent="0.25">
      <c r="B4" s="454" t="s">
        <v>584</v>
      </c>
      <c r="C4" s="455"/>
      <c r="D4" s="455"/>
      <c r="E4" s="455"/>
      <c r="F4" s="455"/>
      <c r="G4" s="455"/>
      <c r="H4" s="455"/>
      <c r="I4" s="455"/>
      <c r="J4" s="455"/>
    </row>
    <row r="5" spans="1:27 1121:1121" x14ac:dyDescent="0.25">
      <c r="D5" s="259"/>
      <c r="J5" s="259"/>
    </row>
    <row r="7" spans="1:27 1121:1121" ht="15" customHeight="1" x14ac:dyDescent="0.25">
      <c r="A7" s="441" t="s">
        <v>408</v>
      </c>
      <c r="B7" s="442" t="s">
        <v>409</v>
      </c>
      <c r="C7" s="441" t="s">
        <v>460</v>
      </c>
      <c r="D7" s="441"/>
      <c r="E7" s="441"/>
      <c r="F7" s="447" t="s">
        <v>476</v>
      </c>
      <c r="G7" s="445" t="s">
        <v>477</v>
      </c>
      <c r="H7" s="445"/>
      <c r="I7" s="445" t="s">
        <v>478</v>
      </c>
      <c r="J7" s="446"/>
      <c r="K7" s="456"/>
      <c r="L7" s="456"/>
      <c r="M7" s="456"/>
      <c r="N7" s="456"/>
      <c r="O7" s="459" t="s">
        <v>480</v>
      </c>
      <c r="P7" s="460" t="s">
        <v>481</v>
      </c>
      <c r="Q7" s="445" t="s">
        <v>526</v>
      </c>
      <c r="R7" s="460" t="s">
        <v>482</v>
      </c>
      <c r="S7" s="441" t="s">
        <v>483</v>
      </c>
      <c r="T7" s="441"/>
      <c r="U7" s="448" t="s">
        <v>484</v>
      </c>
      <c r="V7" s="448" t="s">
        <v>485</v>
      </c>
      <c r="W7" s="463" t="s">
        <v>467</v>
      </c>
      <c r="Y7" s="449"/>
      <c r="AA7" s="449"/>
    </row>
    <row r="8" spans="1:27 1121:1121" ht="36" customHeight="1" x14ac:dyDescent="0.25">
      <c r="A8" s="441"/>
      <c r="B8" s="443"/>
      <c r="C8" s="457" t="s">
        <v>376</v>
      </c>
      <c r="D8" s="457" t="s">
        <v>378</v>
      </c>
      <c r="E8" s="457" t="s">
        <v>377</v>
      </c>
      <c r="F8" s="447"/>
      <c r="G8" s="445"/>
      <c r="H8" s="445"/>
      <c r="I8" s="445"/>
      <c r="J8" s="446"/>
      <c r="K8" s="456" t="s">
        <v>415</v>
      </c>
      <c r="L8" s="456"/>
      <c r="M8" s="456" t="s">
        <v>416</v>
      </c>
      <c r="N8" s="456"/>
      <c r="O8" s="459"/>
      <c r="P8" s="461"/>
      <c r="Q8" s="445"/>
      <c r="R8" s="461"/>
      <c r="S8" s="441"/>
      <c r="T8" s="441"/>
      <c r="U8" s="448"/>
      <c r="V8" s="448"/>
      <c r="W8" s="463"/>
      <c r="Y8" s="449"/>
      <c r="AA8" s="449"/>
    </row>
    <row r="9" spans="1:27 1121:1121" ht="52.5" customHeight="1" x14ac:dyDescent="0.25">
      <c r="A9" s="441"/>
      <c r="B9" s="444"/>
      <c r="C9" s="458"/>
      <c r="D9" s="458"/>
      <c r="E9" s="458"/>
      <c r="F9" s="447"/>
      <c r="G9" s="260" t="s">
        <v>229</v>
      </c>
      <c r="H9" s="261" t="s">
        <v>232</v>
      </c>
      <c r="I9" s="260" t="s">
        <v>229</v>
      </c>
      <c r="J9" s="261" t="s">
        <v>232</v>
      </c>
      <c r="K9" s="260" t="s">
        <v>229</v>
      </c>
      <c r="L9" s="260" t="s">
        <v>232</v>
      </c>
      <c r="M9" s="260" t="s">
        <v>229</v>
      </c>
      <c r="N9" s="260" t="s">
        <v>232</v>
      </c>
      <c r="O9" s="445"/>
      <c r="P9" s="260"/>
      <c r="Q9" s="445"/>
      <c r="R9" s="462"/>
      <c r="S9" s="262" t="s">
        <v>470</v>
      </c>
      <c r="T9" s="261" t="s">
        <v>232</v>
      </c>
      <c r="U9" s="448"/>
      <c r="V9" s="448"/>
      <c r="W9" s="463"/>
      <c r="Y9" s="449"/>
      <c r="AA9" s="449"/>
    </row>
    <row r="10" spans="1:27 1121:1121" ht="34.5" customHeight="1" x14ac:dyDescent="0.25">
      <c r="A10" s="234" t="s">
        <v>486</v>
      </c>
      <c r="B10" s="263"/>
      <c r="C10" s="264"/>
      <c r="D10" s="264"/>
      <c r="E10" s="264"/>
      <c r="F10" s="265"/>
      <c r="G10" s="264"/>
      <c r="H10" s="265">
        <f>F10*G10</f>
        <v>0</v>
      </c>
      <c r="I10" s="264">
        <v>0.2</v>
      </c>
      <c r="J10" s="265">
        <f>F10*I10</f>
        <v>0</v>
      </c>
      <c r="K10" s="264">
        <v>0.7</v>
      </c>
      <c r="L10" s="265">
        <f>(F10+H10+J10)*0.7</f>
        <v>0</v>
      </c>
      <c r="M10" s="264">
        <v>0.5</v>
      </c>
      <c r="N10" s="265">
        <f>(F10+H10+J10)*0.5</f>
        <v>0</v>
      </c>
      <c r="O10" s="265">
        <f>F10+H10+J10+L10+N10</f>
        <v>0</v>
      </c>
      <c r="P10" s="265">
        <f>IF(($P$9-O10)&lt;0,0,$P$9-O10)</f>
        <v>0</v>
      </c>
      <c r="Q10" s="265">
        <f>O10+P10</f>
        <v>0</v>
      </c>
      <c r="R10" s="265">
        <f>Q10*D10*12</f>
        <v>0</v>
      </c>
      <c r="S10" s="264">
        <v>0.1</v>
      </c>
      <c r="T10" s="265">
        <f>((F10+H10)*2.2*12*E10)*S10</f>
        <v>0</v>
      </c>
      <c r="U10" s="266">
        <f>R10+T10</f>
        <v>0</v>
      </c>
      <c r="V10" s="333">
        <f>ROUND((IF(U10&lt;=912000,U10*2.9%,912000*2.9%)+IF(U10&lt;=1292000,U10*22%,1292000*22%+(U10-1292000)*10%)+U10*(5.1%+0.2%)),2)</f>
        <v>0</v>
      </c>
      <c r="W10" s="267">
        <f>U10+V10</f>
        <v>0</v>
      </c>
      <c r="Y10" s="268"/>
      <c r="AA10" s="268"/>
      <c r="AQC10" s="258">
        <f>J10*D10</f>
        <v>0</v>
      </c>
    </row>
    <row r="11" spans="1:27 1121:1121" ht="27" customHeight="1" x14ac:dyDescent="0.25">
      <c r="A11" s="439" t="s">
        <v>487</v>
      </c>
      <c r="B11" s="263"/>
      <c r="C11" s="264"/>
      <c r="D11" s="264"/>
      <c r="E11" s="264"/>
      <c r="F11" s="265"/>
      <c r="G11" s="264"/>
      <c r="H11" s="265">
        <f>F11*G11</f>
        <v>0</v>
      </c>
      <c r="I11" s="264">
        <v>0.2</v>
      </c>
      <c r="J11" s="265">
        <f>F11*I11</f>
        <v>0</v>
      </c>
      <c r="K11" s="264">
        <v>0.7</v>
      </c>
      <c r="L11" s="265">
        <f>(F11+H11+J11)*0.7</f>
        <v>0</v>
      </c>
      <c r="M11" s="264">
        <v>0.5</v>
      </c>
      <c r="N11" s="265">
        <f>(F11+H11+J11)*0.5</f>
        <v>0</v>
      </c>
      <c r="O11" s="265">
        <f>F11+H11+J11+L11+N11</f>
        <v>0</v>
      </c>
      <c r="P11" s="265">
        <f t="shared" ref="P11:P37" si="0">IF(($P$9-O11)&lt;0,0,$P$9-O11)</f>
        <v>0</v>
      </c>
      <c r="Q11" s="265">
        <f t="shared" ref="Q11:Q37" si="1">O11+P11</f>
        <v>0</v>
      </c>
      <c r="R11" s="265">
        <f t="shared" ref="R11:R37" si="2">Q11*D11*12</f>
        <v>0</v>
      </c>
      <c r="S11" s="264">
        <v>0.1</v>
      </c>
      <c r="T11" s="265">
        <f t="shared" ref="T11:T37" si="3">((F11+H11)*2.2*12*E11)*S11</f>
        <v>0</v>
      </c>
      <c r="U11" s="266">
        <f t="shared" ref="U11:U37" si="4">R11+T11</f>
        <v>0</v>
      </c>
      <c r="V11" s="333">
        <f t="shared" ref="V11:V37" si="5">ROUND((IF(U11&lt;=912000,U11*2.9%,912000*2.9%)+IF(U11&lt;=1292000,U11*22%,1292000*22%+(U11-1292000)*10%)+U11*(5.1%+0.2%)),2)</f>
        <v>0</v>
      </c>
      <c r="W11" s="267">
        <f t="shared" ref="W11:W37" si="6">U11+V11</f>
        <v>0</v>
      </c>
      <c r="Y11" s="268"/>
      <c r="AA11" s="268"/>
    </row>
    <row r="12" spans="1:27 1121:1121" ht="24.75" customHeight="1" x14ac:dyDescent="0.25">
      <c r="A12" s="439"/>
      <c r="B12" s="263"/>
      <c r="C12" s="264"/>
      <c r="D12" s="264"/>
      <c r="E12" s="264"/>
      <c r="F12" s="265"/>
      <c r="G12" s="264"/>
      <c r="H12" s="265">
        <f>F12*G12</f>
        <v>0</v>
      </c>
      <c r="I12" s="264">
        <v>0.2</v>
      </c>
      <c r="J12" s="265">
        <f>F12*I12</f>
        <v>0</v>
      </c>
      <c r="K12" s="264">
        <v>0.7</v>
      </c>
      <c r="L12" s="265">
        <f>(F12+H12+J12)*0.7</f>
        <v>0</v>
      </c>
      <c r="M12" s="264">
        <v>0.5</v>
      </c>
      <c r="N12" s="265">
        <f>(F12+H12+J12)*0.5</f>
        <v>0</v>
      </c>
      <c r="O12" s="265">
        <f>F12+H12+J12+L12+N12</f>
        <v>0</v>
      </c>
      <c r="P12" s="265">
        <f t="shared" si="0"/>
        <v>0</v>
      </c>
      <c r="Q12" s="265">
        <f t="shared" si="1"/>
        <v>0</v>
      </c>
      <c r="R12" s="265">
        <f t="shared" si="2"/>
        <v>0</v>
      </c>
      <c r="S12" s="264">
        <v>0.1</v>
      </c>
      <c r="T12" s="265">
        <f t="shared" si="3"/>
        <v>0</v>
      </c>
      <c r="U12" s="266">
        <f t="shared" si="4"/>
        <v>0</v>
      </c>
      <c r="V12" s="333">
        <f t="shared" si="5"/>
        <v>0</v>
      </c>
      <c r="W12" s="267">
        <f t="shared" si="6"/>
        <v>0</v>
      </c>
      <c r="Y12" s="268"/>
      <c r="AA12" s="268"/>
    </row>
    <row r="13" spans="1:27 1121:1121" ht="24.75" customHeight="1" x14ac:dyDescent="0.25">
      <c r="A13" s="439"/>
      <c r="B13" s="263"/>
      <c r="C13" s="264"/>
      <c r="D13" s="264"/>
      <c r="E13" s="264"/>
      <c r="F13" s="265"/>
      <c r="G13" s="264"/>
      <c r="H13" s="265">
        <f>F13*G13</f>
        <v>0</v>
      </c>
      <c r="I13" s="264">
        <v>0.2</v>
      </c>
      <c r="J13" s="265">
        <f>F13*I13</f>
        <v>0</v>
      </c>
      <c r="K13" s="264">
        <v>0.7</v>
      </c>
      <c r="L13" s="265">
        <f>(F13+H13+J13)*0.7</f>
        <v>0</v>
      </c>
      <c r="M13" s="264">
        <v>0.5</v>
      </c>
      <c r="N13" s="265">
        <f>(F13+H13+J13)*0.5</f>
        <v>0</v>
      </c>
      <c r="O13" s="265">
        <f>F13+H13+J13+L13+N13</f>
        <v>0</v>
      </c>
      <c r="P13" s="265">
        <f t="shared" si="0"/>
        <v>0</v>
      </c>
      <c r="Q13" s="265">
        <f t="shared" si="1"/>
        <v>0</v>
      </c>
      <c r="R13" s="265">
        <f t="shared" si="2"/>
        <v>0</v>
      </c>
      <c r="S13" s="299">
        <v>0.1</v>
      </c>
      <c r="T13" s="265">
        <f t="shared" si="3"/>
        <v>0</v>
      </c>
      <c r="U13" s="266">
        <f t="shared" si="4"/>
        <v>0</v>
      </c>
      <c r="V13" s="333">
        <f t="shared" si="5"/>
        <v>0</v>
      </c>
      <c r="W13" s="267">
        <f t="shared" si="6"/>
        <v>0</v>
      </c>
      <c r="Y13" s="268"/>
      <c r="AA13" s="268"/>
    </row>
    <row r="14" spans="1:27 1121:1121" ht="24.75" customHeight="1" x14ac:dyDescent="0.25">
      <c r="A14" s="439"/>
      <c r="B14" s="263"/>
      <c r="C14" s="264"/>
      <c r="D14" s="264"/>
      <c r="E14" s="264"/>
      <c r="F14" s="265"/>
      <c r="G14" s="264"/>
      <c r="H14" s="265">
        <f>F14*G14</f>
        <v>0</v>
      </c>
      <c r="I14" s="264">
        <v>0.2</v>
      </c>
      <c r="J14" s="265">
        <f>F14*I14</f>
        <v>0</v>
      </c>
      <c r="K14" s="264">
        <v>0.7</v>
      </c>
      <c r="L14" s="265">
        <f>(F14+H14+J14)*0.7</f>
        <v>0</v>
      </c>
      <c r="M14" s="264">
        <v>0.5</v>
      </c>
      <c r="N14" s="265">
        <f>(F14+H14+J14)*0.5</f>
        <v>0</v>
      </c>
      <c r="O14" s="265">
        <f>F14+H14+J14+L14+N14</f>
        <v>0</v>
      </c>
      <c r="P14" s="265">
        <f t="shared" si="0"/>
        <v>0</v>
      </c>
      <c r="Q14" s="265">
        <f t="shared" si="1"/>
        <v>0</v>
      </c>
      <c r="R14" s="265">
        <f t="shared" si="2"/>
        <v>0</v>
      </c>
      <c r="S14" s="299">
        <v>0.1</v>
      </c>
      <c r="T14" s="265">
        <f t="shared" si="3"/>
        <v>0</v>
      </c>
      <c r="U14" s="266">
        <f t="shared" si="4"/>
        <v>0</v>
      </c>
      <c r="V14" s="333">
        <f t="shared" si="5"/>
        <v>0</v>
      </c>
      <c r="W14" s="267">
        <f t="shared" si="6"/>
        <v>0</v>
      </c>
      <c r="Y14" s="268"/>
      <c r="AA14" s="268"/>
    </row>
    <row r="15" spans="1:27 1121:1121" s="273" customFormat="1" x14ac:dyDescent="0.25">
      <c r="A15" s="439"/>
      <c r="B15" s="269" t="s">
        <v>286</v>
      </c>
      <c r="C15" s="270">
        <f>C11+C12+C13+C14</f>
        <v>0</v>
      </c>
      <c r="D15" s="270">
        <f t="shared" ref="D15:N15" si="7">D11+D12+D13+D14</f>
        <v>0</v>
      </c>
      <c r="E15" s="270">
        <f t="shared" si="7"/>
        <v>0</v>
      </c>
      <c r="F15" s="270">
        <f t="shared" si="7"/>
        <v>0</v>
      </c>
      <c r="G15" s="264"/>
      <c r="H15" s="270">
        <f t="shared" si="7"/>
        <v>0</v>
      </c>
      <c r="I15" s="270"/>
      <c r="J15" s="270">
        <f t="shared" si="7"/>
        <v>0</v>
      </c>
      <c r="K15" s="270"/>
      <c r="L15" s="270">
        <f t="shared" si="7"/>
        <v>0</v>
      </c>
      <c r="M15" s="264"/>
      <c r="N15" s="270">
        <f t="shared" si="7"/>
        <v>0</v>
      </c>
      <c r="O15" s="270">
        <f>O11+O12+O13+O14</f>
        <v>0</v>
      </c>
      <c r="P15" s="270">
        <f t="shared" ref="P15:W15" si="8">P11+P12+P13+P14</f>
        <v>0</v>
      </c>
      <c r="Q15" s="270">
        <f t="shared" si="8"/>
        <v>0</v>
      </c>
      <c r="R15" s="270">
        <f t="shared" si="8"/>
        <v>0</v>
      </c>
      <c r="S15" s="270"/>
      <c r="T15" s="270">
        <f t="shared" si="8"/>
        <v>0</v>
      </c>
      <c r="U15" s="270">
        <f t="shared" si="8"/>
        <v>0</v>
      </c>
      <c r="V15" s="270">
        <f t="shared" si="8"/>
        <v>0</v>
      </c>
      <c r="W15" s="270">
        <f t="shared" si="8"/>
        <v>0</v>
      </c>
      <c r="X15" s="271"/>
      <c r="Y15" s="268"/>
      <c r="Z15" s="271"/>
      <c r="AA15" s="272"/>
    </row>
    <row r="16" spans="1:27 1121:1121" ht="18" customHeight="1" x14ac:dyDescent="0.25">
      <c r="A16" s="439" t="s">
        <v>488</v>
      </c>
      <c r="B16" s="263"/>
      <c r="C16" s="264"/>
      <c r="D16" s="264"/>
      <c r="E16" s="264"/>
      <c r="F16" s="265"/>
      <c r="G16" s="264">
        <v>0.3</v>
      </c>
      <c r="H16" s="265">
        <f>F16*G16</f>
        <v>0</v>
      </c>
      <c r="I16" s="264">
        <v>0.2</v>
      </c>
      <c r="J16" s="265">
        <f t="shared" ref="J16:J20" si="9">F16*I16</f>
        <v>0</v>
      </c>
      <c r="K16" s="264">
        <v>0.7</v>
      </c>
      <c r="L16" s="265">
        <f t="shared" ref="L16:L22" si="10">(F16+H16+J16)*0.7</f>
        <v>0</v>
      </c>
      <c r="M16" s="264">
        <v>0.5</v>
      </c>
      <c r="N16" s="265">
        <f t="shared" ref="N16:N22" si="11">(F16+H16+J16)*0.5</f>
        <v>0</v>
      </c>
      <c r="O16" s="265">
        <f t="shared" ref="O16:O22" si="12">F16+H16+J16+L16+N16</f>
        <v>0</v>
      </c>
      <c r="P16" s="265">
        <f t="shared" si="0"/>
        <v>0</v>
      </c>
      <c r="Q16" s="265">
        <f t="shared" si="1"/>
        <v>0</v>
      </c>
      <c r="R16" s="265">
        <f t="shared" si="2"/>
        <v>0</v>
      </c>
      <c r="S16" s="299">
        <v>0.1</v>
      </c>
      <c r="T16" s="265">
        <f t="shared" si="3"/>
        <v>0</v>
      </c>
      <c r="U16" s="266">
        <f t="shared" si="4"/>
        <v>0</v>
      </c>
      <c r="V16" s="333">
        <f t="shared" si="5"/>
        <v>0</v>
      </c>
      <c r="W16" s="267">
        <f t="shared" si="6"/>
        <v>0</v>
      </c>
      <c r="Y16" s="268"/>
      <c r="AA16" s="268"/>
    </row>
    <row r="17" spans="1:27" ht="18" customHeight="1" x14ac:dyDescent="0.25">
      <c r="A17" s="439"/>
      <c r="B17" s="263"/>
      <c r="C17" s="264"/>
      <c r="D17" s="264"/>
      <c r="E17" s="264"/>
      <c r="F17" s="265"/>
      <c r="G17" s="264">
        <v>0.3</v>
      </c>
      <c r="H17" s="265">
        <f t="shared" ref="H17:H22" si="13">F17*G17</f>
        <v>0</v>
      </c>
      <c r="I17" s="264">
        <v>0.2</v>
      </c>
      <c r="J17" s="265">
        <f t="shared" si="9"/>
        <v>0</v>
      </c>
      <c r="K17" s="264">
        <v>0.7</v>
      </c>
      <c r="L17" s="265">
        <f t="shared" si="10"/>
        <v>0</v>
      </c>
      <c r="M17" s="264">
        <v>0.5</v>
      </c>
      <c r="N17" s="265">
        <f t="shared" si="11"/>
        <v>0</v>
      </c>
      <c r="O17" s="265">
        <f t="shared" si="12"/>
        <v>0</v>
      </c>
      <c r="P17" s="265">
        <f t="shared" si="0"/>
        <v>0</v>
      </c>
      <c r="Q17" s="265">
        <f t="shared" si="1"/>
        <v>0</v>
      </c>
      <c r="R17" s="265">
        <f t="shared" si="2"/>
        <v>0</v>
      </c>
      <c r="S17" s="299">
        <v>0.1</v>
      </c>
      <c r="T17" s="265">
        <f t="shared" si="3"/>
        <v>0</v>
      </c>
      <c r="U17" s="266">
        <f t="shared" si="4"/>
        <v>0</v>
      </c>
      <c r="V17" s="333">
        <f t="shared" si="5"/>
        <v>0</v>
      </c>
      <c r="W17" s="267">
        <f t="shared" si="6"/>
        <v>0</v>
      </c>
      <c r="Y17" s="268"/>
      <c r="AA17" s="268"/>
    </row>
    <row r="18" spans="1:27" ht="18" customHeight="1" x14ac:dyDescent="0.25">
      <c r="A18" s="439"/>
      <c r="B18" s="263"/>
      <c r="C18" s="264"/>
      <c r="D18" s="264"/>
      <c r="E18" s="264"/>
      <c r="F18" s="265"/>
      <c r="G18" s="264">
        <v>0.3</v>
      </c>
      <c r="H18" s="265">
        <f t="shared" si="13"/>
        <v>0</v>
      </c>
      <c r="I18" s="264">
        <v>0.2</v>
      </c>
      <c r="J18" s="265">
        <f t="shared" si="9"/>
        <v>0</v>
      </c>
      <c r="K18" s="264">
        <v>0.7</v>
      </c>
      <c r="L18" s="265">
        <f t="shared" si="10"/>
        <v>0</v>
      </c>
      <c r="M18" s="264">
        <v>0.5</v>
      </c>
      <c r="N18" s="265">
        <f t="shared" si="11"/>
        <v>0</v>
      </c>
      <c r="O18" s="265">
        <f t="shared" si="12"/>
        <v>0</v>
      </c>
      <c r="P18" s="265">
        <f t="shared" si="0"/>
        <v>0</v>
      </c>
      <c r="Q18" s="265">
        <f t="shared" si="1"/>
        <v>0</v>
      </c>
      <c r="R18" s="265">
        <f t="shared" si="2"/>
        <v>0</v>
      </c>
      <c r="S18" s="299">
        <v>0.1</v>
      </c>
      <c r="T18" s="265">
        <f t="shared" si="3"/>
        <v>0</v>
      </c>
      <c r="U18" s="266">
        <f t="shared" si="4"/>
        <v>0</v>
      </c>
      <c r="V18" s="333">
        <f t="shared" si="5"/>
        <v>0</v>
      </c>
      <c r="W18" s="267">
        <f t="shared" si="6"/>
        <v>0</v>
      </c>
      <c r="Y18" s="268"/>
      <c r="AA18" s="268"/>
    </row>
    <row r="19" spans="1:27" ht="18" customHeight="1" x14ac:dyDescent="0.25">
      <c r="A19" s="439"/>
      <c r="B19" s="263"/>
      <c r="C19" s="264"/>
      <c r="D19" s="264"/>
      <c r="E19" s="264"/>
      <c r="F19" s="265"/>
      <c r="G19" s="264">
        <v>0.3</v>
      </c>
      <c r="H19" s="265">
        <f t="shared" si="13"/>
        <v>0</v>
      </c>
      <c r="I19" s="264">
        <v>0.2</v>
      </c>
      <c r="J19" s="265">
        <f t="shared" si="9"/>
        <v>0</v>
      </c>
      <c r="K19" s="264">
        <v>0.7</v>
      </c>
      <c r="L19" s="265">
        <f t="shared" si="10"/>
        <v>0</v>
      </c>
      <c r="M19" s="264">
        <v>0.5</v>
      </c>
      <c r="N19" s="265">
        <f t="shared" si="11"/>
        <v>0</v>
      </c>
      <c r="O19" s="265">
        <f t="shared" si="12"/>
        <v>0</v>
      </c>
      <c r="P19" s="265">
        <f t="shared" si="0"/>
        <v>0</v>
      </c>
      <c r="Q19" s="265">
        <f t="shared" si="1"/>
        <v>0</v>
      </c>
      <c r="R19" s="265">
        <f t="shared" si="2"/>
        <v>0</v>
      </c>
      <c r="S19" s="299">
        <v>0.1</v>
      </c>
      <c r="T19" s="265">
        <f t="shared" si="3"/>
        <v>0</v>
      </c>
      <c r="U19" s="266">
        <f t="shared" si="4"/>
        <v>0</v>
      </c>
      <c r="V19" s="333">
        <f t="shared" si="5"/>
        <v>0</v>
      </c>
      <c r="W19" s="267">
        <f t="shared" si="6"/>
        <v>0</v>
      </c>
      <c r="Y19" s="268"/>
      <c r="AA19" s="268"/>
    </row>
    <row r="20" spans="1:27" ht="18" customHeight="1" x14ac:dyDescent="0.25">
      <c r="A20" s="439"/>
      <c r="B20" s="263"/>
      <c r="C20" s="264"/>
      <c r="D20" s="264"/>
      <c r="E20" s="264"/>
      <c r="F20" s="265"/>
      <c r="G20" s="264">
        <v>0.3</v>
      </c>
      <c r="H20" s="265">
        <f t="shared" si="13"/>
        <v>0</v>
      </c>
      <c r="I20" s="264">
        <v>0.2</v>
      </c>
      <c r="J20" s="265">
        <f t="shared" si="9"/>
        <v>0</v>
      </c>
      <c r="K20" s="264">
        <v>0.7</v>
      </c>
      <c r="L20" s="265">
        <f t="shared" si="10"/>
        <v>0</v>
      </c>
      <c r="M20" s="264">
        <v>0.5</v>
      </c>
      <c r="N20" s="265">
        <f t="shared" si="11"/>
        <v>0</v>
      </c>
      <c r="O20" s="265">
        <f t="shared" si="12"/>
        <v>0</v>
      </c>
      <c r="P20" s="265">
        <f t="shared" si="0"/>
        <v>0</v>
      </c>
      <c r="Q20" s="265">
        <f t="shared" si="1"/>
        <v>0</v>
      </c>
      <c r="R20" s="265">
        <f t="shared" si="2"/>
        <v>0</v>
      </c>
      <c r="S20" s="299">
        <v>0.1</v>
      </c>
      <c r="T20" s="265">
        <f t="shared" si="3"/>
        <v>0</v>
      </c>
      <c r="U20" s="266">
        <f t="shared" si="4"/>
        <v>0</v>
      </c>
      <c r="V20" s="333">
        <f t="shared" si="5"/>
        <v>0</v>
      </c>
      <c r="W20" s="267">
        <f t="shared" si="6"/>
        <v>0</v>
      </c>
      <c r="Y20" s="268"/>
      <c r="AA20" s="268"/>
    </row>
    <row r="21" spans="1:27" ht="18" customHeight="1" x14ac:dyDescent="0.25">
      <c r="A21" s="439"/>
      <c r="B21" s="263"/>
      <c r="C21" s="264"/>
      <c r="D21" s="264"/>
      <c r="E21" s="264"/>
      <c r="F21" s="265"/>
      <c r="G21" s="264">
        <v>0.3</v>
      </c>
      <c r="H21" s="265">
        <f t="shared" si="13"/>
        <v>0</v>
      </c>
      <c r="I21" s="264">
        <v>0.2</v>
      </c>
      <c r="J21" s="265">
        <f>F21*I21</f>
        <v>0</v>
      </c>
      <c r="K21" s="264">
        <v>0.7</v>
      </c>
      <c r="L21" s="265">
        <f t="shared" si="10"/>
        <v>0</v>
      </c>
      <c r="M21" s="264">
        <v>0.5</v>
      </c>
      <c r="N21" s="265">
        <f t="shared" si="11"/>
        <v>0</v>
      </c>
      <c r="O21" s="265">
        <f t="shared" si="12"/>
        <v>0</v>
      </c>
      <c r="P21" s="265">
        <f t="shared" si="0"/>
        <v>0</v>
      </c>
      <c r="Q21" s="265">
        <f t="shared" si="1"/>
        <v>0</v>
      </c>
      <c r="R21" s="265">
        <f t="shared" si="2"/>
        <v>0</v>
      </c>
      <c r="S21" s="299">
        <v>0.1</v>
      </c>
      <c r="T21" s="265">
        <f t="shared" si="3"/>
        <v>0</v>
      </c>
      <c r="U21" s="266">
        <f t="shared" si="4"/>
        <v>0</v>
      </c>
      <c r="V21" s="333">
        <f t="shared" si="5"/>
        <v>0</v>
      </c>
      <c r="W21" s="267">
        <f t="shared" si="6"/>
        <v>0</v>
      </c>
      <c r="Y21" s="268"/>
      <c r="AA21" s="268"/>
    </row>
    <row r="22" spans="1:27" ht="18" customHeight="1" x14ac:dyDescent="0.25">
      <c r="A22" s="439"/>
      <c r="B22" s="263"/>
      <c r="C22" s="274"/>
      <c r="D22" s="274"/>
      <c r="E22" s="274"/>
      <c r="F22" s="265"/>
      <c r="G22" s="264">
        <v>0.3</v>
      </c>
      <c r="H22" s="265">
        <f t="shared" si="13"/>
        <v>0</v>
      </c>
      <c r="I22" s="264">
        <v>0.2</v>
      </c>
      <c r="J22" s="265">
        <f>F22*I22</f>
        <v>0</v>
      </c>
      <c r="K22" s="264">
        <v>0.7</v>
      </c>
      <c r="L22" s="265">
        <f t="shared" si="10"/>
        <v>0</v>
      </c>
      <c r="M22" s="264">
        <v>0.5</v>
      </c>
      <c r="N22" s="265">
        <f t="shared" si="11"/>
        <v>0</v>
      </c>
      <c r="O22" s="265">
        <f t="shared" si="12"/>
        <v>0</v>
      </c>
      <c r="P22" s="265">
        <f t="shared" si="0"/>
        <v>0</v>
      </c>
      <c r="Q22" s="265">
        <f t="shared" si="1"/>
        <v>0</v>
      </c>
      <c r="R22" s="265">
        <f t="shared" si="2"/>
        <v>0</v>
      </c>
      <c r="S22" s="299">
        <v>0.1</v>
      </c>
      <c r="T22" s="265">
        <f t="shared" si="3"/>
        <v>0</v>
      </c>
      <c r="U22" s="266">
        <f t="shared" si="4"/>
        <v>0</v>
      </c>
      <c r="V22" s="333">
        <f t="shared" si="5"/>
        <v>0</v>
      </c>
      <c r="W22" s="267">
        <f t="shared" si="6"/>
        <v>0</v>
      </c>
      <c r="Y22" s="268"/>
      <c r="AA22" s="268"/>
    </row>
    <row r="23" spans="1:27" s="273" customFormat="1" x14ac:dyDescent="0.25">
      <c r="A23" s="439"/>
      <c r="B23" s="269" t="s">
        <v>286</v>
      </c>
      <c r="C23" s="275">
        <f>SUM(C16:C22)</f>
        <v>0</v>
      </c>
      <c r="D23" s="275">
        <f>SUM(D16:D22)</f>
        <v>0</v>
      </c>
      <c r="E23" s="275">
        <f>SUM(E16:E22)</f>
        <v>0</v>
      </c>
      <c r="F23" s="275">
        <f>SUM(F16:F22)</f>
        <v>0</v>
      </c>
      <c r="G23" s="264"/>
      <c r="H23" s="275">
        <f>SUM(H16:H22)</f>
        <v>0</v>
      </c>
      <c r="I23" s="275"/>
      <c r="J23" s="275">
        <f>SUM(J16:J22)</f>
        <v>0</v>
      </c>
      <c r="K23" s="275"/>
      <c r="L23" s="275">
        <f>SUM(L16:L22)</f>
        <v>0</v>
      </c>
      <c r="M23" s="264"/>
      <c r="N23" s="275">
        <f t="shared" ref="N23:W23" si="14">SUM(N16:N22)</f>
        <v>0</v>
      </c>
      <c r="O23" s="275">
        <f t="shared" si="14"/>
        <v>0</v>
      </c>
      <c r="P23" s="275">
        <f t="shared" si="14"/>
        <v>0</v>
      </c>
      <c r="Q23" s="275">
        <f t="shared" si="14"/>
        <v>0</v>
      </c>
      <c r="R23" s="275">
        <f t="shared" si="14"/>
        <v>0</v>
      </c>
      <c r="S23" s="275"/>
      <c r="T23" s="275">
        <f t="shared" si="14"/>
        <v>0</v>
      </c>
      <c r="U23" s="275">
        <f t="shared" si="14"/>
        <v>0</v>
      </c>
      <c r="V23" s="275">
        <f t="shared" si="14"/>
        <v>0</v>
      </c>
      <c r="W23" s="275">
        <f t="shared" si="14"/>
        <v>0</v>
      </c>
      <c r="X23" s="271"/>
      <c r="Y23" s="268"/>
      <c r="Z23" s="271"/>
      <c r="AA23" s="272"/>
    </row>
    <row r="24" spans="1:27" ht="15.6" customHeight="1" x14ac:dyDescent="0.25">
      <c r="A24" s="439" t="s">
        <v>422</v>
      </c>
      <c r="B24" s="263"/>
      <c r="C24" s="264"/>
      <c r="D24" s="264"/>
      <c r="E24" s="264"/>
      <c r="F24" s="265"/>
      <c r="G24" s="264">
        <v>0.3</v>
      </c>
      <c r="H24" s="265">
        <f>F24*G24</f>
        <v>0</v>
      </c>
      <c r="I24" s="264">
        <v>0.2</v>
      </c>
      <c r="J24" s="265">
        <f>F24*I24</f>
        <v>0</v>
      </c>
      <c r="K24" s="264">
        <v>0.7</v>
      </c>
      <c r="L24" s="265">
        <f>(F24+H24+J24)*0.7</f>
        <v>0</v>
      </c>
      <c r="M24" s="264">
        <v>0.5</v>
      </c>
      <c r="N24" s="265">
        <f>(F24+H24+J24)*0.5</f>
        <v>0</v>
      </c>
      <c r="O24" s="265">
        <f>F24+H24+J24+L24+N24</f>
        <v>0</v>
      </c>
      <c r="P24" s="265">
        <f t="shared" si="0"/>
        <v>0</v>
      </c>
      <c r="Q24" s="265">
        <f t="shared" si="1"/>
        <v>0</v>
      </c>
      <c r="R24" s="265">
        <f t="shared" si="2"/>
        <v>0</v>
      </c>
      <c r="S24" s="299">
        <v>0.1</v>
      </c>
      <c r="T24" s="265">
        <f t="shared" si="3"/>
        <v>0</v>
      </c>
      <c r="U24" s="266">
        <f t="shared" si="4"/>
        <v>0</v>
      </c>
      <c r="V24" s="333">
        <f t="shared" si="5"/>
        <v>0</v>
      </c>
      <c r="W24" s="267">
        <f t="shared" si="6"/>
        <v>0</v>
      </c>
      <c r="Y24" s="268"/>
      <c r="AA24" s="268"/>
    </row>
    <row r="25" spans="1:27" x14ac:dyDescent="0.25">
      <c r="A25" s="439"/>
      <c r="B25" s="263"/>
      <c r="C25" s="264"/>
      <c r="D25" s="264"/>
      <c r="E25" s="264"/>
      <c r="F25" s="265"/>
      <c r="G25" s="264">
        <v>0.3</v>
      </c>
      <c r="H25" s="265">
        <f>F25*G25</f>
        <v>0</v>
      </c>
      <c r="I25" s="264">
        <v>0.2</v>
      </c>
      <c r="J25" s="265">
        <f>F25*I25</f>
        <v>0</v>
      </c>
      <c r="K25" s="264">
        <v>0.7</v>
      </c>
      <c r="L25" s="265">
        <f>(F25+H25+J25)*0.7</f>
        <v>0</v>
      </c>
      <c r="M25" s="264">
        <v>0.5</v>
      </c>
      <c r="N25" s="265">
        <f>(F25+H25+J25)*0.5</f>
        <v>0</v>
      </c>
      <c r="O25" s="265">
        <f>F25+H25+J25+L25+N25</f>
        <v>0</v>
      </c>
      <c r="P25" s="265">
        <f t="shared" si="0"/>
        <v>0</v>
      </c>
      <c r="Q25" s="265">
        <f t="shared" si="1"/>
        <v>0</v>
      </c>
      <c r="R25" s="265">
        <f t="shared" si="2"/>
        <v>0</v>
      </c>
      <c r="S25" s="299">
        <v>0.1</v>
      </c>
      <c r="T25" s="265">
        <f t="shared" si="3"/>
        <v>0</v>
      </c>
      <c r="U25" s="266">
        <f t="shared" si="4"/>
        <v>0</v>
      </c>
      <c r="V25" s="333">
        <f t="shared" si="5"/>
        <v>0</v>
      </c>
      <c r="W25" s="267">
        <f t="shared" si="6"/>
        <v>0</v>
      </c>
      <c r="Y25" s="268"/>
      <c r="AA25" s="268"/>
    </row>
    <row r="26" spans="1:27" s="273" customFormat="1" x14ac:dyDescent="0.25">
      <c r="A26" s="439"/>
      <c r="B26" s="269" t="s">
        <v>286</v>
      </c>
      <c r="C26" s="270">
        <f>C24+C25</f>
        <v>0</v>
      </c>
      <c r="D26" s="270">
        <f>D24+D25</f>
        <v>0</v>
      </c>
      <c r="E26" s="270">
        <f>E24+E25</f>
        <v>0</v>
      </c>
      <c r="F26" s="270">
        <f>F24+F25</f>
        <v>0</v>
      </c>
      <c r="G26" s="264"/>
      <c r="H26" s="270">
        <f>H24+H25</f>
        <v>0</v>
      </c>
      <c r="I26" s="270"/>
      <c r="J26" s="270">
        <f t="shared" ref="J26:W26" si="15">J24+J25</f>
        <v>0</v>
      </c>
      <c r="K26" s="270"/>
      <c r="L26" s="270">
        <f t="shared" si="15"/>
        <v>0</v>
      </c>
      <c r="M26" s="264"/>
      <c r="N26" s="270">
        <f t="shared" si="15"/>
        <v>0</v>
      </c>
      <c r="O26" s="270">
        <f t="shared" si="15"/>
        <v>0</v>
      </c>
      <c r="P26" s="270">
        <f t="shared" si="15"/>
        <v>0</v>
      </c>
      <c r="Q26" s="270">
        <f t="shared" si="15"/>
        <v>0</v>
      </c>
      <c r="R26" s="270">
        <f t="shared" si="15"/>
        <v>0</v>
      </c>
      <c r="S26" s="270"/>
      <c r="T26" s="270">
        <f t="shared" si="15"/>
        <v>0</v>
      </c>
      <c r="U26" s="270">
        <f t="shared" si="15"/>
        <v>0</v>
      </c>
      <c r="V26" s="270">
        <f t="shared" si="15"/>
        <v>0</v>
      </c>
      <c r="W26" s="270">
        <f t="shared" si="15"/>
        <v>0</v>
      </c>
      <c r="X26" s="271"/>
      <c r="Y26" s="268"/>
      <c r="Z26" s="271"/>
      <c r="AA26" s="272"/>
    </row>
    <row r="27" spans="1:27" ht="17.25" customHeight="1" x14ac:dyDescent="0.25">
      <c r="A27" s="439" t="s">
        <v>423</v>
      </c>
      <c r="B27" s="276"/>
      <c r="C27" s="277"/>
      <c r="D27" s="277"/>
      <c r="E27" s="264"/>
      <c r="F27" s="278"/>
      <c r="G27" s="299">
        <v>0.3</v>
      </c>
      <c r="H27" s="265">
        <f t="shared" ref="H27:H37" si="16">F27*G27</f>
        <v>0</v>
      </c>
      <c r="I27" s="264">
        <v>0.2</v>
      </c>
      <c r="J27" s="265">
        <f t="shared" ref="J27:J37" si="17">F27*I27</f>
        <v>0</v>
      </c>
      <c r="K27" s="264">
        <v>0.7</v>
      </c>
      <c r="L27" s="265">
        <f t="shared" ref="L27:L37" si="18">(F27+H27+J27)*0.7</f>
        <v>0</v>
      </c>
      <c r="M27" s="264">
        <v>0.5</v>
      </c>
      <c r="N27" s="265">
        <f t="shared" ref="N27:N37" si="19">(F27+H27+J27)*0.5</f>
        <v>0</v>
      </c>
      <c r="O27" s="265">
        <f t="shared" ref="O27:O37" si="20">F27+H27+J27+L27+N27</f>
        <v>0</v>
      </c>
      <c r="P27" s="265">
        <f t="shared" si="0"/>
        <v>0</v>
      </c>
      <c r="Q27" s="265">
        <f t="shared" si="1"/>
        <v>0</v>
      </c>
      <c r="R27" s="265">
        <f t="shared" si="2"/>
        <v>0</v>
      </c>
      <c r="S27" s="299">
        <v>0.1</v>
      </c>
      <c r="T27" s="265">
        <f t="shared" si="3"/>
        <v>0</v>
      </c>
      <c r="U27" s="266">
        <f t="shared" si="4"/>
        <v>0</v>
      </c>
      <c r="V27" s="333">
        <f t="shared" si="5"/>
        <v>0</v>
      </c>
      <c r="W27" s="267">
        <f t="shared" si="6"/>
        <v>0</v>
      </c>
      <c r="Y27" s="268"/>
      <c r="AA27" s="268"/>
    </row>
    <row r="28" spans="1:27" x14ac:dyDescent="0.25">
      <c r="A28" s="439"/>
      <c r="B28" s="276"/>
      <c r="C28" s="277"/>
      <c r="D28" s="277"/>
      <c r="E28" s="264"/>
      <c r="F28" s="278"/>
      <c r="G28" s="264">
        <v>0.3</v>
      </c>
      <c r="H28" s="265">
        <f t="shared" si="16"/>
        <v>0</v>
      </c>
      <c r="I28" s="264">
        <v>0.2</v>
      </c>
      <c r="J28" s="265">
        <f t="shared" si="17"/>
        <v>0</v>
      </c>
      <c r="K28" s="264">
        <v>0.7</v>
      </c>
      <c r="L28" s="265">
        <f t="shared" si="18"/>
        <v>0</v>
      </c>
      <c r="M28" s="264">
        <v>0.5</v>
      </c>
      <c r="N28" s="265">
        <f t="shared" si="19"/>
        <v>0</v>
      </c>
      <c r="O28" s="265">
        <f t="shared" si="20"/>
        <v>0</v>
      </c>
      <c r="P28" s="265">
        <f t="shared" si="0"/>
        <v>0</v>
      </c>
      <c r="Q28" s="265">
        <f t="shared" si="1"/>
        <v>0</v>
      </c>
      <c r="R28" s="265">
        <f t="shared" si="2"/>
        <v>0</v>
      </c>
      <c r="S28" s="299">
        <v>0.1</v>
      </c>
      <c r="T28" s="265">
        <f t="shared" si="3"/>
        <v>0</v>
      </c>
      <c r="U28" s="266">
        <f t="shared" si="4"/>
        <v>0</v>
      </c>
      <c r="V28" s="333">
        <f t="shared" si="5"/>
        <v>0</v>
      </c>
      <c r="W28" s="267">
        <f t="shared" si="6"/>
        <v>0</v>
      </c>
      <c r="Y28" s="268"/>
      <c r="AA28" s="268"/>
    </row>
    <row r="29" spans="1:27" x14ac:dyDescent="0.25">
      <c r="A29" s="439"/>
      <c r="B29" s="276"/>
      <c r="C29" s="277"/>
      <c r="D29" s="277"/>
      <c r="E29" s="264"/>
      <c r="F29" s="278"/>
      <c r="G29" s="264">
        <v>0.3</v>
      </c>
      <c r="H29" s="265">
        <f t="shared" si="16"/>
        <v>0</v>
      </c>
      <c r="I29" s="264">
        <v>0.2</v>
      </c>
      <c r="J29" s="265">
        <f t="shared" si="17"/>
        <v>0</v>
      </c>
      <c r="K29" s="264">
        <v>0.7</v>
      </c>
      <c r="L29" s="265">
        <f t="shared" si="18"/>
        <v>0</v>
      </c>
      <c r="M29" s="264">
        <v>0.5</v>
      </c>
      <c r="N29" s="265">
        <f t="shared" si="19"/>
        <v>0</v>
      </c>
      <c r="O29" s="265">
        <f t="shared" si="20"/>
        <v>0</v>
      </c>
      <c r="P29" s="265">
        <f t="shared" si="0"/>
        <v>0</v>
      </c>
      <c r="Q29" s="265">
        <f t="shared" si="1"/>
        <v>0</v>
      </c>
      <c r="R29" s="265">
        <f t="shared" si="2"/>
        <v>0</v>
      </c>
      <c r="S29" s="299">
        <v>0.1</v>
      </c>
      <c r="T29" s="265">
        <f t="shared" si="3"/>
        <v>0</v>
      </c>
      <c r="U29" s="266">
        <f t="shared" si="4"/>
        <v>0</v>
      </c>
      <c r="V29" s="333">
        <f t="shared" si="5"/>
        <v>0</v>
      </c>
      <c r="W29" s="267">
        <f t="shared" si="6"/>
        <v>0</v>
      </c>
      <c r="Y29" s="268"/>
      <c r="AA29" s="268"/>
    </row>
    <row r="30" spans="1:27" x14ac:dyDescent="0.25">
      <c r="A30" s="439"/>
      <c r="B30" s="276"/>
      <c r="C30" s="277"/>
      <c r="D30" s="277"/>
      <c r="E30" s="264"/>
      <c r="F30" s="278"/>
      <c r="G30" s="264">
        <v>0.3</v>
      </c>
      <c r="H30" s="265">
        <f t="shared" si="16"/>
        <v>0</v>
      </c>
      <c r="I30" s="264">
        <v>0.2</v>
      </c>
      <c r="J30" s="265">
        <f t="shared" si="17"/>
        <v>0</v>
      </c>
      <c r="K30" s="264">
        <v>0.7</v>
      </c>
      <c r="L30" s="265">
        <f t="shared" si="18"/>
        <v>0</v>
      </c>
      <c r="M30" s="264">
        <v>0.5</v>
      </c>
      <c r="N30" s="265">
        <f t="shared" si="19"/>
        <v>0</v>
      </c>
      <c r="O30" s="265">
        <f t="shared" si="20"/>
        <v>0</v>
      </c>
      <c r="P30" s="265">
        <f t="shared" si="0"/>
        <v>0</v>
      </c>
      <c r="Q30" s="265">
        <f t="shared" si="1"/>
        <v>0</v>
      </c>
      <c r="R30" s="265">
        <f t="shared" si="2"/>
        <v>0</v>
      </c>
      <c r="S30" s="299">
        <v>0.1</v>
      </c>
      <c r="T30" s="265">
        <f t="shared" si="3"/>
        <v>0</v>
      </c>
      <c r="U30" s="266">
        <f t="shared" si="4"/>
        <v>0</v>
      </c>
      <c r="V30" s="333">
        <f t="shared" si="5"/>
        <v>0</v>
      </c>
      <c r="W30" s="267">
        <f t="shared" si="6"/>
        <v>0</v>
      </c>
      <c r="Y30" s="268"/>
      <c r="AA30" s="268"/>
    </row>
    <row r="31" spans="1:27" ht="18.75" customHeight="1" x14ac:dyDescent="0.25">
      <c r="A31" s="439"/>
      <c r="B31" s="276"/>
      <c r="C31" s="277"/>
      <c r="D31" s="277"/>
      <c r="E31" s="264"/>
      <c r="F31" s="278"/>
      <c r="G31" s="264">
        <v>0.3</v>
      </c>
      <c r="H31" s="265">
        <f t="shared" si="16"/>
        <v>0</v>
      </c>
      <c r="I31" s="264">
        <v>0.2</v>
      </c>
      <c r="J31" s="265">
        <f t="shared" si="17"/>
        <v>0</v>
      </c>
      <c r="K31" s="264">
        <v>0.7</v>
      </c>
      <c r="L31" s="265">
        <f t="shared" si="18"/>
        <v>0</v>
      </c>
      <c r="M31" s="264">
        <v>0.5</v>
      </c>
      <c r="N31" s="265">
        <f t="shared" si="19"/>
        <v>0</v>
      </c>
      <c r="O31" s="265">
        <f t="shared" si="20"/>
        <v>0</v>
      </c>
      <c r="P31" s="265">
        <f t="shared" si="0"/>
        <v>0</v>
      </c>
      <c r="Q31" s="265">
        <f t="shared" si="1"/>
        <v>0</v>
      </c>
      <c r="R31" s="265">
        <f t="shared" si="2"/>
        <v>0</v>
      </c>
      <c r="S31" s="299">
        <v>0.1</v>
      </c>
      <c r="T31" s="265">
        <f t="shared" si="3"/>
        <v>0</v>
      </c>
      <c r="U31" s="266">
        <f t="shared" si="4"/>
        <v>0</v>
      </c>
      <c r="V31" s="333">
        <f t="shared" si="5"/>
        <v>0</v>
      </c>
      <c r="W31" s="267">
        <f t="shared" si="6"/>
        <v>0</v>
      </c>
      <c r="Y31" s="268"/>
      <c r="AA31" s="268"/>
    </row>
    <row r="32" spans="1:27" x14ac:dyDescent="0.25">
      <c r="A32" s="439"/>
      <c r="B32" s="276"/>
      <c r="C32" s="277"/>
      <c r="D32" s="277"/>
      <c r="E32" s="264"/>
      <c r="F32" s="278"/>
      <c r="G32" s="264">
        <v>0.3</v>
      </c>
      <c r="H32" s="265">
        <f t="shared" si="16"/>
        <v>0</v>
      </c>
      <c r="I32" s="264">
        <v>0.2</v>
      </c>
      <c r="J32" s="265">
        <f t="shared" si="17"/>
        <v>0</v>
      </c>
      <c r="K32" s="264">
        <v>0.7</v>
      </c>
      <c r="L32" s="265">
        <f t="shared" si="18"/>
        <v>0</v>
      </c>
      <c r="M32" s="264">
        <v>0.5</v>
      </c>
      <c r="N32" s="265">
        <f t="shared" si="19"/>
        <v>0</v>
      </c>
      <c r="O32" s="265">
        <f t="shared" si="20"/>
        <v>0</v>
      </c>
      <c r="P32" s="265">
        <f t="shared" si="0"/>
        <v>0</v>
      </c>
      <c r="Q32" s="265">
        <f t="shared" si="1"/>
        <v>0</v>
      </c>
      <c r="R32" s="265">
        <f t="shared" si="2"/>
        <v>0</v>
      </c>
      <c r="S32" s="299">
        <v>0.1</v>
      </c>
      <c r="T32" s="265">
        <f t="shared" si="3"/>
        <v>0</v>
      </c>
      <c r="U32" s="266">
        <f t="shared" si="4"/>
        <v>0</v>
      </c>
      <c r="V32" s="333">
        <f t="shared" si="5"/>
        <v>0</v>
      </c>
      <c r="W32" s="267">
        <f t="shared" si="6"/>
        <v>0</v>
      </c>
      <c r="Y32" s="268"/>
      <c r="AA32" s="268"/>
    </row>
    <row r="33" spans="1:27" x14ac:dyDescent="0.25">
      <c r="A33" s="439"/>
      <c r="B33" s="276"/>
      <c r="C33" s="277"/>
      <c r="D33" s="277"/>
      <c r="E33" s="264"/>
      <c r="F33" s="278"/>
      <c r="G33" s="264">
        <v>0.3</v>
      </c>
      <c r="H33" s="265">
        <f t="shared" si="16"/>
        <v>0</v>
      </c>
      <c r="I33" s="264">
        <v>0.2</v>
      </c>
      <c r="J33" s="265">
        <f t="shared" si="17"/>
        <v>0</v>
      </c>
      <c r="K33" s="264">
        <v>0.7</v>
      </c>
      <c r="L33" s="265">
        <f t="shared" si="18"/>
        <v>0</v>
      </c>
      <c r="M33" s="264">
        <v>0.5</v>
      </c>
      <c r="N33" s="265">
        <f t="shared" si="19"/>
        <v>0</v>
      </c>
      <c r="O33" s="265">
        <f t="shared" si="20"/>
        <v>0</v>
      </c>
      <c r="P33" s="265">
        <f t="shared" si="0"/>
        <v>0</v>
      </c>
      <c r="Q33" s="265">
        <f t="shared" si="1"/>
        <v>0</v>
      </c>
      <c r="R33" s="265">
        <f t="shared" si="2"/>
        <v>0</v>
      </c>
      <c r="S33" s="299">
        <v>0.1</v>
      </c>
      <c r="T33" s="265">
        <f t="shared" si="3"/>
        <v>0</v>
      </c>
      <c r="U33" s="266">
        <f t="shared" si="4"/>
        <v>0</v>
      </c>
      <c r="V33" s="333">
        <f t="shared" si="5"/>
        <v>0</v>
      </c>
      <c r="W33" s="267">
        <f t="shared" si="6"/>
        <v>0</v>
      </c>
      <c r="Y33" s="268"/>
      <c r="AA33" s="268"/>
    </row>
    <row r="34" spans="1:27" x14ac:dyDescent="0.25">
      <c r="A34" s="439"/>
      <c r="B34" s="276"/>
      <c r="C34" s="277"/>
      <c r="D34" s="277"/>
      <c r="E34" s="264"/>
      <c r="F34" s="278"/>
      <c r="G34" s="264">
        <v>0.3</v>
      </c>
      <c r="H34" s="265">
        <f t="shared" si="16"/>
        <v>0</v>
      </c>
      <c r="I34" s="264">
        <v>0.2</v>
      </c>
      <c r="J34" s="265">
        <f t="shared" si="17"/>
        <v>0</v>
      </c>
      <c r="K34" s="264">
        <v>0.7</v>
      </c>
      <c r="L34" s="265">
        <f t="shared" si="18"/>
        <v>0</v>
      </c>
      <c r="M34" s="264">
        <v>0.5</v>
      </c>
      <c r="N34" s="265">
        <f t="shared" si="19"/>
        <v>0</v>
      </c>
      <c r="O34" s="265">
        <f t="shared" si="20"/>
        <v>0</v>
      </c>
      <c r="P34" s="265">
        <f t="shared" si="0"/>
        <v>0</v>
      </c>
      <c r="Q34" s="265">
        <f t="shared" si="1"/>
        <v>0</v>
      </c>
      <c r="R34" s="265">
        <f t="shared" si="2"/>
        <v>0</v>
      </c>
      <c r="S34" s="299">
        <v>0.1</v>
      </c>
      <c r="T34" s="265">
        <f t="shared" si="3"/>
        <v>0</v>
      </c>
      <c r="U34" s="266">
        <f t="shared" si="4"/>
        <v>0</v>
      </c>
      <c r="V34" s="333">
        <f t="shared" si="5"/>
        <v>0</v>
      </c>
      <c r="W34" s="267">
        <f t="shared" si="6"/>
        <v>0</v>
      </c>
      <c r="Y34" s="268"/>
      <c r="AA34" s="268"/>
    </row>
    <row r="35" spans="1:27" ht="19.5" customHeight="1" x14ac:dyDescent="0.25">
      <c r="A35" s="439"/>
      <c r="B35" s="276"/>
      <c r="C35" s="277"/>
      <c r="D35" s="277"/>
      <c r="E35" s="264"/>
      <c r="F35" s="278"/>
      <c r="G35" s="264">
        <v>0.3</v>
      </c>
      <c r="H35" s="265">
        <f t="shared" si="16"/>
        <v>0</v>
      </c>
      <c r="I35" s="264">
        <v>0.2</v>
      </c>
      <c r="J35" s="265">
        <f t="shared" si="17"/>
        <v>0</v>
      </c>
      <c r="K35" s="264">
        <v>0.7</v>
      </c>
      <c r="L35" s="265">
        <f t="shared" si="18"/>
        <v>0</v>
      </c>
      <c r="M35" s="264">
        <v>0.5</v>
      </c>
      <c r="N35" s="265">
        <f t="shared" si="19"/>
        <v>0</v>
      </c>
      <c r="O35" s="265">
        <f t="shared" si="20"/>
        <v>0</v>
      </c>
      <c r="P35" s="265">
        <f t="shared" si="0"/>
        <v>0</v>
      </c>
      <c r="Q35" s="265">
        <f t="shared" si="1"/>
        <v>0</v>
      </c>
      <c r="R35" s="265">
        <f t="shared" si="2"/>
        <v>0</v>
      </c>
      <c r="S35" s="299">
        <v>0.1</v>
      </c>
      <c r="T35" s="265">
        <f t="shared" si="3"/>
        <v>0</v>
      </c>
      <c r="U35" s="266">
        <f t="shared" si="4"/>
        <v>0</v>
      </c>
      <c r="V35" s="333">
        <f t="shared" si="5"/>
        <v>0</v>
      </c>
      <c r="W35" s="267">
        <f t="shared" si="6"/>
        <v>0</v>
      </c>
      <c r="Y35" s="268"/>
      <c r="AA35" s="268"/>
    </row>
    <row r="36" spans="1:27" x14ac:dyDescent="0.25">
      <c r="A36" s="439"/>
      <c r="B36" s="279"/>
      <c r="C36" s="277"/>
      <c r="D36" s="277"/>
      <c r="E36" s="264"/>
      <c r="F36" s="278"/>
      <c r="G36" s="264">
        <v>0.3</v>
      </c>
      <c r="H36" s="265">
        <f t="shared" si="16"/>
        <v>0</v>
      </c>
      <c r="I36" s="264">
        <v>0.2</v>
      </c>
      <c r="J36" s="265">
        <f t="shared" si="17"/>
        <v>0</v>
      </c>
      <c r="K36" s="264">
        <v>0.7</v>
      </c>
      <c r="L36" s="265">
        <f t="shared" si="18"/>
        <v>0</v>
      </c>
      <c r="M36" s="264">
        <v>0.5</v>
      </c>
      <c r="N36" s="265">
        <f t="shared" si="19"/>
        <v>0</v>
      </c>
      <c r="O36" s="265">
        <f t="shared" si="20"/>
        <v>0</v>
      </c>
      <c r="P36" s="265">
        <f t="shared" si="0"/>
        <v>0</v>
      </c>
      <c r="Q36" s="265">
        <f t="shared" si="1"/>
        <v>0</v>
      </c>
      <c r="R36" s="265">
        <f t="shared" si="2"/>
        <v>0</v>
      </c>
      <c r="S36" s="299">
        <v>0.1</v>
      </c>
      <c r="T36" s="265">
        <f t="shared" si="3"/>
        <v>0</v>
      </c>
      <c r="U36" s="266">
        <f t="shared" si="4"/>
        <v>0</v>
      </c>
      <c r="V36" s="333">
        <f t="shared" si="5"/>
        <v>0</v>
      </c>
      <c r="W36" s="267">
        <f t="shared" si="6"/>
        <v>0</v>
      </c>
      <c r="Y36" s="268"/>
      <c r="AA36" s="268"/>
    </row>
    <row r="37" spans="1:27" x14ac:dyDescent="0.25">
      <c r="A37" s="439"/>
      <c r="B37" s="280"/>
      <c r="C37" s="281"/>
      <c r="D37" s="281"/>
      <c r="E37" s="264"/>
      <c r="F37" s="278"/>
      <c r="G37" s="264">
        <v>0.3</v>
      </c>
      <c r="H37" s="265">
        <f t="shared" si="16"/>
        <v>0</v>
      </c>
      <c r="I37" s="264">
        <v>0.2</v>
      </c>
      <c r="J37" s="265">
        <f t="shared" si="17"/>
        <v>0</v>
      </c>
      <c r="K37" s="264">
        <v>0.7</v>
      </c>
      <c r="L37" s="265">
        <f t="shared" si="18"/>
        <v>0</v>
      </c>
      <c r="M37" s="264">
        <v>0.5</v>
      </c>
      <c r="N37" s="265">
        <f t="shared" si="19"/>
        <v>0</v>
      </c>
      <c r="O37" s="265">
        <f t="shared" si="20"/>
        <v>0</v>
      </c>
      <c r="P37" s="265">
        <f t="shared" si="0"/>
        <v>0</v>
      </c>
      <c r="Q37" s="265">
        <f t="shared" si="1"/>
        <v>0</v>
      </c>
      <c r="R37" s="265">
        <f t="shared" si="2"/>
        <v>0</v>
      </c>
      <c r="S37" s="299">
        <v>0.1</v>
      </c>
      <c r="T37" s="265">
        <f t="shared" si="3"/>
        <v>0</v>
      </c>
      <c r="U37" s="266">
        <f t="shared" si="4"/>
        <v>0</v>
      </c>
      <c r="V37" s="333">
        <f t="shared" si="5"/>
        <v>0</v>
      </c>
      <c r="W37" s="267">
        <f t="shared" si="6"/>
        <v>0</v>
      </c>
      <c r="Y37" s="268"/>
      <c r="AA37" s="268"/>
    </row>
    <row r="38" spans="1:27" s="273" customFormat="1" x14ac:dyDescent="0.25">
      <c r="A38" s="439"/>
      <c r="B38" s="269" t="s">
        <v>286</v>
      </c>
      <c r="C38" s="270">
        <f>SUM(C27:C37)</f>
        <v>0</v>
      </c>
      <c r="D38" s="270">
        <f>SUM(D27:D37)</f>
        <v>0</v>
      </c>
      <c r="E38" s="270">
        <f>SUM(E27:E37)</f>
        <v>0</v>
      </c>
      <c r="F38" s="270">
        <f>SUM(F27:F37)</f>
        <v>0</v>
      </c>
      <c r="G38" s="270"/>
      <c r="H38" s="270">
        <f>SUM(H27:H37)</f>
        <v>0</v>
      </c>
      <c r="I38" s="270"/>
      <c r="J38" s="270">
        <f>SUM(J27:J37)</f>
        <v>0</v>
      </c>
      <c r="K38" s="270"/>
      <c r="L38" s="270">
        <f>SUM(L27:L37)</f>
        <v>0</v>
      </c>
      <c r="M38" s="270"/>
      <c r="N38" s="270">
        <f t="shared" ref="N38" si="21">SUM(N27:N37)</f>
        <v>0</v>
      </c>
      <c r="O38" s="270">
        <f>SUM(O27:O37)</f>
        <v>0</v>
      </c>
      <c r="P38" s="270">
        <f t="shared" ref="P38:W38" si="22">SUM(P27:P37)</f>
        <v>0</v>
      </c>
      <c r="Q38" s="270">
        <f t="shared" si="22"/>
        <v>0</v>
      </c>
      <c r="R38" s="270">
        <f t="shared" si="22"/>
        <v>0</v>
      </c>
      <c r="S38" s="270"/>
      <c r="T38" s="270">
        <f t="shared" si="22"/>
        <v>0</v>
      </c>
      <c r="U38" s="270">
        <f t="shared" si="22"/>
        <v>0</v>
      </c>
      <c r="V38" s="270">
        <f t="shared" si="22"/>
        <v>0</v>
      </c>
      <c r="W38" s="270">
        <f t="shared" si="22"/>
        <v>0</v>
      </c>
      <c r="X38" s="271"/>
      <c r="Y38" s="268"/>
      <c r="Z38" s="271"/>
      <c r="AA38" s="272"/>
    </row>
    <row r="39" spans="1:27" s="273" customFormat="1" ht="24.75" customHeight="1" x14ac:dyDescent="0.25">
      <c r="A39" s="450" t="s">
        <v>455</v>
      </c>
      <c r="B39" s="451"/>
      <c r="C39" s="270">
        <f>C10+C15+C23+C26+C38</f>
        <v>0</v>
      </c>
      <c r="D39" s="270">
        <f>D10+D15+D23+D26+D38</f>
        <v>0</v>
      </c>
      <c r="E39" s="270">
        <f>E10+E15+E23+E26+E38</f>
        <v>0</v>
      </c>
      <c r="F39" s="270">
        <f>F10+F15+F23+F26+F38</f>
        <v>0</v>
      </c>
      <c r="G39" s="270"/>
      <c r="H39" s="270">
        <f>H10+H15+H23+H26+H38</f>
        <v>0</v>
      </c>
      <c r="I39" s="270"/>
      <c r="J39" s="270">
        <f>J10+J15+J23+J26+J38</f>
        <v>0</v>
      </c>
      <c r="K39" s="270"/>
      <c r="L39" s="270">
        <f>L10+L15+L23+L26+L38</f>
        <v>0</v>
      </c>
      <c r="M39" s="270"/>
      <c r="N39" s="270">
        <f t="shared" ref="N39" si="23">N10+N15+N23+N26+N38</f>
        <v>0</v>
      </c>
      <c r="O39" s="270">
        <f>O10+O15+O23+O26+O38</f>
        <v>0</v>
      </c>
      <c r="P39" s="270">
        <f t="shared" ref="P39:W39" si="24">P10+P15+P23+P26+P38</f>
        <v>0</v>
      </c>
      <c r="Q39" s="270">
        <f t="shared" si="24"/>
        <v>0</v>
      </c>
      <c r="R39" s="270">
        <f t="shared" si="24"/>
        <v>0</v>
      </c>
      <c r="S39" s="270"/>
      <c r="T39" s="270">
        <f t="shared" si="24"/>
        <v>0</v>
      </c>
      <c r="U39" s="270">
        <f t="shared" si="24"/>
        <v>0</v>
      </c>
      <c r="V39" s="270">
        <f t="shared" si="24"/>
        <v>0</v>
      </c>
      <c r="W39" s="270">
        <f t="shared" si="24"/>
        <v>0</v>
      </c>
      <c r="X39" s="271"/>
      <c r="Y39" s="268"/>
      <c r="Z39" s="271"/>
      <c r="AA39" s="272"/>
    </row>
    <row r="40" spans="1:27" x14ac:dyDescent="0.25">
      <c r="B40" s="282"/>
      <c r="U40" s="452"/>
      <c r="V40" s="453"/>
      <c r="W40" s="283"/>
    </row>
    <row r="41" spans="1:27" x14ac:dyDescent="0.25">
      <c r="B41" s="282"/>
      <c r="F41" s="284"/>
      <c r="G41" s="284"/>
      <c r="H41" s="284"/>
      <c r="U41" s="283"/>
      <c r="V41" s="285"/>
      <c r="W41" s="283"/>
    </row>
    <row r="42" spans="1:27" s="40" customFormat="1" ht="15.75" customHeight="1" x14ac:dyDescent="0.25">
      <c r="A42" s="365"/>
      <c r="B42" s="365"/>
      <c r="C42" s="365"/>
      <c r="D42" s="365"/>
      <c r="E42" s="365"/>
      <c r="F42" s="365"/>
      <c r="G42" s="365"/>
      <c r="H42" s="365"/>
      <c r="I42" s="365"/>
      <c r="J42" s="365"/>
      <c r="K42" s="365"/>
      <c r="L42" s="365"/>
      <c r="U42" s="286"/>
      <c r="W42" s="286"/>
    </row>
    <row r="43" spans="1:27" x14ac:dyDescent="0.25">
      <c r="A43" s="287"/>
      <c r="B43" s="282"/>
      <c r="W43" s="284"/>
    </row>
    <row r="44" spans="1:27" x14ac:dyDescent="0.25">
      <c r="A44" s="288"/>
      <c r="B44" s="282"/>
      <c r="U44" s="284"/>
      <c r="V44" s="289"/>
      <c r="W44" s="284"/>
    </row>
    <row r="45" spans="1:27" x14ac:dyDescent="0.25">
      <c r="A45" s="288"/>
      <c r="B45" s="282"/>
      <c r="O45" s="284"/>
      <c r="P45" s="284"/>
      <c r="Q45" s="284"/>
      <c r="R45" s="284"/>
      <c r="V45" s="289"/>
    </row>
    <row r="46" spans="1:27" x14ac:dyDescent="0.25">
      <c r="B46" s="282"/>
      <c r="W46" s="284"/>
    </row>
    <row r="47" spans="1:27" x14ac:dyDescent="0.25">
      <c r="B47" s="282"/>
    </row>
    <row r="48" spans="1:27" x14ac:dyDescent="0.25">
      <c r="B48" s="282"/>
    </row>
    <row r="49" spans="2:2" x14ac:dyDescent="0.25">
      <c r="B49" s="282"/>
    </row>
    <row r="50" spans="2:2" x14ac:dyDescent="0.25">
      <c r="B50" s="282"/>
    </row>
    <row r="51" spans="2:2" x14ac:dyDescent="0.25">
      <c r="B51" s="282"/>
    </row>
    <row r="52" spans="2:2" x14ac:dyDescent="0.25">
      <c r="B52" s="282"/>
    </row>
    <row r="53" spans="2:2" x14ac:dyDescent="0.25">
      <c r="B53" s="282"/>
    </row>
    <row r="54" spans="2:2" x14ac:dyDescent="0.25">
      <c r="B54" s="282"/>
    </row>
    <row r="55" spans="2:2" x14ac:dyDescent="0.25">
      <c r="B55" s="282"/>
    </row>
    <row r="56" spans="2:2" x14ac:dyDescent="0.25">
      <c r="B56" s="282"/>
    </row>
    <row r="57" spans="2:2" x14ac:dyDescent="0.25">
      <c r="B57" s="282"/>
    </row>
    <row r="58" spans="2:2" x14ac:dyDescent="0.25">
      <c r="B58" s="282"/>
    </row>
    <row r="59" spans="2:2" x14ac:dyDescent="0.25">
      <c r="B59" s="282"/>
    </row>
    <row r="60" spans="2:2" x14ac:dyDescent="0.25">
      <c r="B60" s="282"/>
    </row>
    <row r="61" spans="2:2" x14ac:dyDescent="0.25">
      <c r="B61" s="282"/>
    </row>
    <row r="62" spans="2:2" x14ac:dyDescent="0.25">
      <c r="B62" s="282"/>
    </row>
    <row r="63" spans="2:2" x14ac:dyDescent="0.25">
      <c r="B63" s="282"/>
    </row>
    <row r="64" spans="2:2" x14ac:dyDescent="0.25">
      <c r="B64" s="282"/>
    </row>
    <row r="65" spans="2:2" x14ac:dyDescent="0.25">
      <c r="B65" s="282"/>
    </row>
    <row r="66" spans="2:2" x14ac:dyDescent="0.25">
      <c r="B66" s="282"/>
    </row>
    <row r="67" spans="2:2" x14ac:dyDescent="0.25">
      <c r="B67" s="282"/>
    </row>
    <row r="68" spans="2:2" x14ac:dyDescent="0.25">
      <c r="B68" s="282"/>
    </row>
    <row r="69" spans="2:2" x14ac:dyDescent="0.25">
      <c r="B69" s="282"/>
    </row>
    <row r="70" spans="2:2" x14ac:dyDescent="0.25">
      <c r="B70" s="282"/>
    </row>
    <row r="71" spans="2:2" x14ac:dyDescent="0.25">
      <c r="B71" s="282"/>
    </row>
    <row r="72" spans="2:2" x14ac:dyDescent="0.25">
      <c r="B72" s="282"/>
    </row>
    <row r="73" spans="2:2" x14ac:dyDescent="0.25">
      <c r="B73" s="282"/>
    </row>
    <row r="74" spans="2:2" x14ac:dyDescent="0.25">
      <c r="B74" s="282"/>
    </row>
    <row r="75" spans="2:2" x14ac:dyDescent="0.25">
      <c r="B75" s="282"/>
    </row>
    <row r="76" spans="2:2" x14ac:dyDescent="0.25">
      <c r="B76" s="282"/>
    </row>
    <row r="77" spans="2:2" x14ac:dyDescent="0.25">
      <c r="B77" s="282"/>
    </row>
    <row r="78" spans="2:2" x14ac:dyDescent="0.25">
      <c r="B78" s="282"/>
    </row>
    <row r="79" spans="2:2" x14ac:dyDescent="0.25">
      <c r="B79" s="282"/>
    </row>
    <row r="80" spans="2:2" x14ac:dyDescent="0.25">
      <c r="B80" s="282"/>
    </row>
    <row r="81" spans="2:2" x14ac:dyDescent="0.25">
      <c r="B81" s="282"/>
    </row>
    <row r="82" spans="2:2" x14ac:dyDescent="0.25">
      <c r="B82" s="282"/>
    </row>
    <row r="83" spans="2:2" x14ac:dyDescent="0.25">
      <c r="B83" s="282"/>
    </row>
    <row r="84" spans="2:2" x14ac:dyDescent="0.25">
      <c r="B84" s="282"/>
    </row>
    <row r="85" spans="2:2" x14ac:dyDescent="0.25">
      <c r="B85" s="282"/>
    </row>
    <row r="86" spans="2:2" x14ac:dyDescent="0.25">
      <c r="B86" s="282"/>
    </row>
    <row r="87" spans="2:2" x14ac:dyDescent="0.25">
      <c r="B87" s="282"/>
    </row>
    <row r="88" spans="2:2" x14ac:dyDescent="0.25">
      <c r="B88" s="282"/>
    </row>
    <row r="89" spans="2:2" x14ac:dyDescent="0.25">
      <c r="B89" s="282"/>
    </row>
    <row r="90" spans="2:2" x14ac:dyDescent="0.25">
      <c r="B90" s="282"/>
    </row>
    <row r="91" spans="2:2" x14ac:dyDescent="0.25">
      <c r="B91" s="282"/>
    </row>
    <row r="92" spans="2:2" x14ac:dyDescent="0.25">
      <c r="B92" s="282"/>
    </row>
    <row r="93" spans="2:2" x14ac:dyDescent="0.25">
      <c r="B93" s="282"/>
    </row>
    <row r="94" spans="2:2" x14ac:dyDescent="0.25">
      <c r="B94" s="282"/>
    </row>
    <row r="95" spans="2:2" x14ac:dyDescent="0.25">
      <c r="B95" s="282"/>
    </row>
    <row r="96" spans="2:2" x14ac:dyDescent="0.25">
      <c r="B96" s="282"/>
    </row>
    <row r="97" spans="2:2" x14ac:dyDescent="0.25">
      <c r="B97" s="282"/>
    </row>
    <row r="98" spans="2:2" x14ac:dyDescent="0.25">
      <c r="B98" s="282"/>
    </row>
    <row r="99" spans="2:2" x14ac:dyDescent="0.25">
      <c r="B99" s="282"/>
    </row>
    <row r="100" spans="2:2" x14ac:dyDescent="0.25">
      <c r="B100" s="282"/>
    </row>
    <row r="101" spans="2:2" x14ac:dyDescent="0.25">
      <c r="B101" s="282"/>
    </row>
    <row r="102" spans="2:2" x14ac:dyDescent="0.25">
      <c r="B102" s="282"/>
    </row>
    <row r="103" spans="2:2" x14ac:dyDescent="0.25">
      <c r="B103" s="282"/>
    </row>
    <row r="104" spans="2:2" x14ac:dyDescent="0.25">
      <c r="B104" s="282"/>
    </row>
    <row r="105" spans="2:2" x14ac:dyDescent="0.25">
      <c r="B105" s="282"/>
    </row>
    <row r="106" spans="2:2" x14ac:dyDescent="0.25">
      <c r="B106" s="282"/>
    </row>
    <row r="107" spans="2:2" x14ac:dyDescent="0.25">
      <c r="B107" s="282"/>
    </row>
    <row r="108" spans="2:2" x14ac:dyDescent="0.25">
      <c r="B108" s="282"/>
    </row>
    <row r="109" spans="2:2" x14ac:dyDescent="0.25">
      <c r="B109" s="282"/>
    </row>
    <row r="110" spans="2:2" x14ac:dyDescent="0.25">
      <c r="B110" s="282"/>
    </row>
    <row r="111" spans="2:2" x14ac:dyDescent="0.25">
      <c r="B111" s="282"/>
    </row>
    <row r="112" spans="2:2" x14ac:dyDescent="0.25">
      <c r="B112" s="282"/>
    </row>
    <row r="113" spans="2:2" x14ac:dyDescent="0.25">
      <c r="B113" s="282"/>
    </row>
    <row r="114" spans="2:2" x14ac:dyDescent="0.25">
      <c r="B114" s="282"/>
    </row>
    <row r="115" spans="2:2" x14ac:dyDescent="0.25">
      <c r="B115" s="282"/>
    </row>
    <row r="116" spans="2:2" x14ac:dyDescent="0.25">
      <c r="B116" s="282"/>
    </row>
    <row r="117" spans="2:2" x14ac:dyDescent="0.25">
      <c r="B117" s="282"/>
    </row>
    <row r="118" spans="2:2" x14ac:dyDescent="0.25">
      <c r="B118" s="282"/>
    </row>
    <row r="119" spans="2:2" x14ac:dyDescent="0.25">
      <c r="B119" s="282"/>
    </row>
    <row r="120" spans="2:2" x14ac:dyDescent="0.25">
      <c r="B120" s="282"/>
    </row>
    <row r="121" spans="2:2" x14ac:dyDescent="0.25">
      <c r="B121" s="282"/>
    </row>
    <row r="122" spans="2:2" x14ac:dyDescent="0.25">
      <c r="B122" s="282"/>
    </row>
    <row r="123" spans="2:2" x14ac:dyDescent="0.25">
      <c r="B123" s="282"/>
    </row>
    <row r="124" spans="2:2" x14ac:dyDescent="0.25">
      <c r="B124" s="282"/>
    </row>
    <row r="125" spans="2:2" x14ac:dyDescent="0.25">
      <c r="B125" s="282"/>
    </row>
    <row r="126" spans="2:2" x14ac:dyDescent="0.25">
      <c r="B126" s="282"/>
    </row>
    <row r="127" spans="2:2" x14ac:dyDescent="0.25">
      <c r="B127" s="282"/>
    </row>
    <row r="128" spans="2:2" x14ac:dyDescent="0.25">
      <c r="B128" s="282"/>
    </row>
    <row r="129" spans="2:2" x14ac:dyDescent="0.25">
      <c r="B129" s="282"/>
    </row>
    <row r="130" spans="2:2" x14ac:dyDescent="0.25">
      <c r="B130" s="282"/>
    </row>
    <row r="131" spans="2:2" x14ac:dyDescent="0.25">
      <c r="B131" s="282"/>
    </row>
    <row r="132" spans="2:2" x14ac:dyDescent="0.25">
      <c r="B132" s="282"/>
    </row>
    <row r="133" spans="2:2" x14ac:dyDescent="0.25">
      <c r="B133" s="282"/>
    </row>
    <row r="134" spans="2:2" x14ac:dyDescent="0.25">
      <c r="B134" s="282"/>
    </row>
    <row r="135" spans="2:2" x14ac:dyDescent="0.25">
      <c r="B135" s="282"/>
    </row>
    <row r="136" spans="2:2" x14ac:dyDescent="0.25">
      <c r="B136" s="282"/>
    </row>
    <row r="137" spans="2:2" x14ac:dyDescent="0.25">
      <c r="B137" s="282"/>
    </row>
    <row r="138" spans="2:2" x14ac:dyDescent="0.25">
      <c r="B138" s="282"/>
    </row>
    <row r="139" spans="2:2" x14ac:dyDescent="0.25">
      <c r="B139" s="282"/>
    </row>
    <row r="140" spans="2:2" x14ac:dyDescent="0.25">
      <c r="B140" s="282"/>
    </row>
    <row r="141" spans="2:2" x14ac:dyDescent="0.25">
      <c r="B141" s="282"/>
    </row>
    <row r="142" spans="2:2" x14ac:dyDescent="0.25">
      <c r="B142" s="282"/>
    </row>
    <row r="143" spans="2:2" x14ac:dyDescent="0.25">
      <c r="B143" s="282"/>
    </row>
    <row r="144" spans="2:2" x14ac:dyDescent="0.25">
      <c r="B144" s="282"/>
    </row>
    <row r="145" spans="2:2" x14ac:dyDescent="0.25">
      <c r="B145" s="282"/>
    </row>
    <row r="146" spans="2:2" x14ac:dyDescent="0.25">
      <c r="B146" s="282"/>
    </row>
    <row r="147" spans="2:2" x14ac:dyDescent="0.25">
      <c r="B147" s="282"/>
    </row>
    <row r="148" spans="2:2" x14ac:dyDescent="0.25">
      <c r="B148" s="282"/>
    </row>
    <row r="149" spans="2:2" x14ac:dyDescent="0.25">
      <c r="B149" s="282"/>
    </row>
    <row r="150" spans="2:2" x14ac:dyDescent="0.25">
      <c r="B150" s="282"/>
    </row>
    <row r="151" spans="2:2" x14ac:dyDescent="0.25">
      <c r="B151" s="282"/>
    </row>
    <row r="152" spans="2:2" x14ac:dyDescent="0.25">
      <c r="B152" s="282"/>
    </row>
    <row r="153" spans="2:2" x14ac:dyDescent="0.25">
      <c r="B153" s="282"/>
    </row>
    <row r="154" spans="2:2" x14ac:dyDescent="0.25">
      <c r="B154" s="282"/>
    </row>
    <row r="155" spans="2:2" x14ac:dyDescent="0.25">
      <c r="B155" s="282"/>
    </row>
    <row r="156" spans="2:2" x14ac:dyDescent="0.25">
      <c r="B156" s="282"/>
    </row>
    <row r="157" spans="2:2" x14ac:dyDescent="0.25">
      <c r="B157" s="282"/>
    </row>
    <row r="158" spans="2:2" x14ac:dyDescent="0.25">
      <c r="B158" s="282"/>
    </row>
    <row r="159" spans="2:2" x14ac:dyDescent="0.25">
      <c r="B159" s="282"/>
    </row>
    <row r="160" spans="2:2" x14ac:dyDescent="0.25">
      <c r="B160" s="282"/>
    </row>
    <row r="161" spans="2:2" x14ac:dyDescent="0.25">
      <c r="B161" s="282"/>
    </row>
    <row r="162" spans="2:2" x14ac:dyDescent="0.25">
      <c r="B162" s="282"/>
    </row>
    <row r="163" spans="2:2" x14ac:dyDescent="0.25">
      <c r="B163" s="282"/>
    </row>
    <row r="164" spans="2:2" x14ac:dyDescent="0.25">
      <c r="B164" s="282"/>
    </row>
    <row r="165" spans="2:2" x14ac:dyDescent="0.25">
      <c r="B165" s="282"/>
    </row>
    <row r="166" spans="2:2" x14ac:dyDescent="0.25">
      <c r="B166" s="282"/>
    </row>
    <row r="167" spans="2:2" x14ac:dyDescent="0.25">
      <c r="B167" s="282"/>
    </row>
    <row r="168" spans="2:2" x14ac:dyDescent="0.25">
      <c r="B168" s="282"/>
    </row>
    <row r="169" spans="2:2" x14ac:dyDescent="0.25">
      <c r="B169" s="282"/>
    </row>
    <row r="170" spans="2:2" x14ac:dyDescent="0.25">
      <c r="B170" s="282"/>
    </row>
    <row r="171" spans="2:2" x14ac:dyDescent="0.25">
      <c r="B171" s="282"/>
    </row>
  </sheetData>
  <sheetProtection selectLockedCells="1" selectUnlockedCells="1"/>
  <mergeCells count="33">
    <mergeCell ref="U1:W1"/>
    <mergeCell ref="B4:J4"/>
    <mergeCell ref="K7:N7"/>
    <mergeCell ref="M8:N8"/>
    <mergeCell ref="AA7:AA9"/>
    <mergeCell ref="C8:C9"/>
    <mergeCell ref="D8:D9"/>
    <mergeCell ref="E8:E9"/>
    <mergeCell ref="K8:L8"/>
    <mergeCell ref="O7:O9"/>
    <mergeCell ref="P7:P8"/>
    <mergeCell ref="Q7:Q9"/>
    <mergeCell ref="R7:R9"/>
    <mergeCell ref="S7:T8"/>
    <mergeCell ref="C7:E7"/>
    <mergeCell ref="W7:W9"/>
    <mergeCell ref="Y7:Y9"/>
    <mergeCell ref="A42:L42"/>
    <mergeCell ref="A27:A38"/>
    <mergeCell ref="A39:B39"/>
    <mergeCell ref="U40:V40"/>
    <mergeCell ref="Q3:R3"/>
    <mergeCell ref="V3:W3"/>
    <mergeCell ref="A11:A15"/>
    <mergeCell ref="A16:A23"/>
    <mergeCell ref="A24:A26"/>
    <mergeCell ref="A7:A9"/>
    <mergeCell ref="B7:B9"/>
    <mergeCell ref="I7:J8"/>
    <mergeCell ref="F7:F9"/>
    <mergeCell ref="G7:H8"/>
    <mergeCell ref="U7:U9"/>
    <mergeCell ref="V7:V9"/>
  </mergeCells>
  <pageMargins left="0.19685039370078741" right="0.19685039370078741" top="0.74803149606299213" bottom="0.74803149606299213" header="0.51181102362204722" footer="0.51181102362204722"/>
  <pageSetup paperSize="9" scale="41" firstPageNumber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view="pageBreakPreview" zoomScale="60" zoomScaleNormal="85" workbookViewId="0">
      <selection activeCell="K1" sqref="K1:M1"/>
    </sheetView>
  </sheetViews>
  <sheetFormatPr defaultRowHeight="15" x14ac:dyDescent="0.25"/>
  <cols>
    <col min="1" max="1" width="9.140625" style="3"/>
    <col min="2" max="2" width="8" style="165" customWidth="1"/>
    <col min="3" max="3" width="7.28515625" style="165" customWidth="1"/>
    <col min="4" max="5" width="7.7109375" style="165" customWidth="1"/>
    <col min="6" max="6" width="8" style="165" customWidth="1"/>
    <col min="7" max="7" width="9.140625" style="165"/>
    <col min="8" max="8" width="22.42578125" style="3" customWidth="1"/>
    <col min="9" max="9" width="56.5703125" style="3" customWidth="1"/>
    <col min="10" max="10" width="22.140625" style="3" customWidth="1"/>
    <col min="11" max="12" width="23.5703125" style="3" customWidth="1"/>
    <col min="13" max="13" width="17.42578125" style="3" customWidth="1"/>
    <col min="14" max="16384" width="9.140625" style="3"/>
  </cols>
  <sheetData>
    <row r="1" spans="1:13" ht="63" customHeight="1" x14ac:dyDescent="0.25">
      <c r="B1" s="349"/>
      <c r="C1" s="349"/>
      <c r="D1" s="349"/>
      <c r="E1" s="349"/>
      <c r="F1" s="349"/>
      <c r="G1" s="349"/>
      <c r="K1" s="412" t="s">
        <v>580</v>
      </c>
      <c r="L1" s="412"/>
      <c r="M1" s="412"/>
    </row>
    <row r="2" spans="1:13" x14ac:dyDescent="0.25">
      <c r="B2" s="349"/>
      <c r="C2" s="349"/>
      <c r="D2" s="349"/>
      <c r="E2" s="349"/>
      <c r="F2" s="349"/>
      <c r="G2" s="349"/>
    </row>
    <row r="3" spans="1:13" ht="35.25" customHeight="1" x14ac:dyDescent="0.25">
      <c r="B3" s="3"/>
      <c r="C3" s="3"/>
      <c r="D3" s="3"/>
      <c r="E3" s="3"/>
      <c r="F3" s="3"/>
      <c r="G3" s="3"/>
      <c r="L3" s="468" t="s">
        <v>271</v>
      </c>
      <c r="M3" s="468"/>
    </row>
    <row r="4" spans="1:13" ht="18.75" customHeight="1" x14ac:dyDescent="0.25">
      <c r="B4" s="464" t="s">
        <v>255</v>
      </c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30.75" customHeight="1" x14ac:dyDescent="0.25">
      <c r="B5" s="464" t="s">
        <v>493</v>
      </c>
      <c r="C5" s="465"/>
      <c r="D5" s="465"/>
      <c r="E5" s="465"/>
      <c r="F5" s="465"/>
      <c r="G5" s="465"/>
      <c r="H5" s="465"/>
      <c r="I5" s="465"/>
      <c r="J5" s="465"/>
      <c r="K5" s="465"/>
      <c r="L5" s="465"/>
      <c r="M5" s="465"/>
    </row>
    <row r="6" spans="1:13" ht="18.75" x14ac:dyDescent="0.25">
      <c r="B6" s="465" t="s">
        <v>304</v>
      </c>
      <c r="C6" s="465"/>
      <c r="D6" s="465"/>
      <c r="E6" s="465"/>
      <c r="F6" s="465"/>
      <c r="G6" s="465"/>
      <c r="H6" s="465"/>
      <c r="I6" s="465"/>
      <c r="J6" s="465"/>
      <c r="K6" s="465"/>
      <c r="L6" s="465"/>
      <c r="M6" s="465"/>
    </row>
    <row r="7" spans="1:13" ht="18.75" x14ac:dyDescent="0.25">
      <c r="B7" s="466" t="s">
        <v>257</v>
      </c>
      <c r="C7" s="466"/>
      <c r="D7" s="466"/>
      <c r="E7" s="466"/>
      <c r="F7" s="466"/>
      <c r="G7" s="466"/>
      <c r="H7" s="466"/>
      <c r="I7" s="466"/>
      <c r="J7" s="466"/>
      <c r="K7" s="466"/>
      <c r="L7" s="466"/>
      <c r="M7" s="466"/>
    </row>
    <row r="8" spans="1:13" ht="19.5" customHeight="1" x14ac:dyDescent="0.25">
      <c r="B8" s="467" t="s">
        <v>389</v>
      </c>
      <c r="C8" s="467"/>
      <c r="D8" s="467"/>
      <c r="E8" s="467"/>
      <c r="F8" s="467"/>
      <c r="G8" s="467"/>
      <c r="H8" s="467"/>
      <c r="I8" s="467"/>
      <c r="J8" s="467"/>
      <c r="K8" s="467"/>
      <c r="L8" s="467"/>
      <c r="M8" s="467"/>
    </row>
    <row r="9" spans="1:13" x14ac:dyDescent="0.25">
      <c r="B9" s="163"/>
      <c r="C9" s="163"/>
      <c r="D9" s="163"/>
      <c r="E9" s="163"/>
      <c r="F9" s="163"/>
      <c r="G9" s="163"/>
    </row>
    <row r="10" spans="1:13" ht="51.75" customHeight="1" x14ac:dyDescent="0.25">
      <c r="A10" s="479" t="s">
        <v>195</v>
      </c>
      <c r="B10" s="474" t="s">
        <v>362</v>
      </c>
      <c r="C10" s="475"/>
      <c r="D10" s="475"/>
      <c r="E10" s="475"/>
      <c r="F10" s="475"/>
      <c r="G10" s="476"/>
      <c r="H10" s="477" t="s">
        <v>363</v>
      </c>
      <c r="I10" s="479" t="s">
        <v>365</v>
      </c>
      <c r="J10" s="479" t="s">
        <v>364</v>
      </c>
      <c r="K10" s="480" t="s">
        <v>494</v>
      </c>
      <c r="L10" s="481" t="s">
        <v>495</v>
      </c>
      <c r="M10" s="479" t="s">
        <v>390</v>
      </c>
    </row>
    <row r="11" spans="1:13" ht="135" customHeight="1" x14ac:dyDescent="0.25">
      <c r="A11" s="479"/>
      <c r="B11" s="164" t="s">
        <v>0</v>
      </c>
      <c r="C11" s="164" t="s">
        <v>1</v>
      </c>
      <c r="D11" s="164" t="s">
        <v>2</v>
      </c>
      <c r="E11" s="164" t="s">
        <v>3</v>
      </c>
      <c r="F11" s="164" t="s">
        <v>21</v>
      </c>
      <c r="G11" s="164" t="s">
        <v>4</v>
      </c>
      <c r="H11" s="478"/>
      <c r="I11" s="479"/>
      <c r="J11" s="479"/>
      <c r="K11" s="480"/>
      <c r="L11" s="482"/>
      <c r="M11" s="479"/>
    </row>
    <row r="12" spans="1:13" ht="15.75" x14ac:dyDescent="0.25">
      <c r="A12" s="164">
        <v>1</v>
      </c>
      <c r="B12" s="164">
        <v>2</v>
      </c>
      <c r="C12" s="164">
        <v>3</v>
      </c>
      <c r="D12" s="164">
        <v>4</v>
      </c>
      <c r="E12" s="164">
        <v>5</v>
      </c>
      <c r="F12" s="164">
        <v>6</v>
      </c>
      <c r="G12" s="164">
        <v>7</v>
      </c>
      <c r="H12" s="164">
        <v>8</v>
      </c>
      <c r="I12" s="164">
        <v>9</v>
      </c>
      <c r="J12" s="164">
        <v>10</v>
      </c>
      <c r="K12" s="164">
        <v>11</v>
      </c>
      <c r="L12" s="167">
        <v>12</v>
      </c>
      <c r="M12" s="167" t="s">
        <v>391</v>
      </c>
    </row>
    <row r="13" spans="1:13" ht="21.75" customHeight="1" x14ac:dyDescent="0.25">
      <c r="A13" s="472" t="s">
        <v>395</v>
      </c>
      <c r="B13" s="473"/>
      <c r="C13" s="473"/>
      <c r="D13" s="473"/>
      <c r="E13" s="473"/>
      <c r="F13" s="473"/>
      <c r="G13" s="473"/>
      <c r="H13" s="473"/>
      <c r="I13" s="473"/>
      <c r="J13" s="473"/>
      <c r="K13" s="473"/>
      <c r="L13" s="473"/>
      <c r="M13" s="84">
        <f>M15+M17+M19+M21</f>
        <v>0</v>
      </c>
    </row>
    <row r="14" spans="1:13" s="135" customFormat="1" ht="21" customHeight="1" x14ac:dyDescent="0.25">
      <c r="A14" s="469" t="s">
        <v>261</v>
      </c>
      <c r="B14" s="470"/>
      <c r="C14" s="470"/>
      <c r="D14" s="470"/>
      <c r="E14" s="470"/>
      <c r="F14" s="470"/>
      <c r="G14" s="470"/>
      <c r="H14" s="470"/>
      <c r="I14" s="470"/>
      <c r="J14" s="470"/>
      <c r="K14" s="470"/>
      <c r="L14" s="470"/>
      <c r="M14" s="471"/>
    </row>
    <row r="15" spans="1:13" ht="21" customHeight="1" x14ac:dyDescent="0.25">
      <c r="A15" s="166"/>
      <c r="B15" s="166"/>
      <c r="C15" s="166"/>
      <c r="D15" s="166"/>
      <c r="E15" s="166"/>
      <c r="F15" s="166"/>
      <c r="G15" s="166"/>
      <c r="H15" s="166"/>
      <c r="I15" s="132"/>
      <c r="J15" s="132"/>
      <c r="K15" s="175"/>
      <c r="L15" s="175"/>
      <c r="M15" s="132"/>
    </row>
    <row r="16" spans="1:13" ht="21" customHeight="1" x14ac:dyDescent="0.25">
      <c r="A16" s="469" t="s">
        <v>392</v>
      </c>
      <c r="B16" s="470"/>
      <c r="C16" s="470"/>
      <c r="D16" s="470"/>
      <c r="E16" s="470"/>
      <c r="F16" s="470"/>
      <c r="G16" s="470"/>
      <c r="H16" s="470"/>
      <c r="I16" s="470"/>
      <c r="J16" s="470"/>
      <c r="K16" s="470"/>
      <c r="L16" s="470"/>
      <c r="M16" s="471"/>
    </row>
    <row r="17" spans="1:13" ht="21" customHeight="1" x14ac:dyDescent="0.25">
      <c r="A17" s="166"/>
      <c r="B17" s="164"/>
      <c r="C17" s="164"/>
      <c r="D17" s="164"/>
      <c r="E17" s="164"/>
      <c r="F17" s="164"/>
      <c r="G17" s="164"/>
      <c r="H17" s="166"/>
      <c r="I17" s="132"/>
      <c r="J17" s="132"/>
      <c r="K17" s="175"/>
      <c r="L17" s="175"/>
      <c r="M17" s="132"/>
    </row>
    <row r="18" spans="1:13" ht="21" customHeight="1" x14ac:dyDescent="0.25">
      <c r="A18" s="469" t="s">
        <v>393</v>
      </c>
      <c r="B18" s="470"/>
      <c r="C18" s="470"/>
      <c r="D18" s="470"/>
      <c r="E18" s="470"/>
      <c r="F18" s="470"/>
      <c r="G18" s="470"/>
      <c r="H18" s="470"/>
      <c r="I18" s="470"/>
      <c r="J18" s="470"/>
      <c r="K18" s="470"/>
      <c r="L18" s="470"/>
      <c r="M18" s="471"/>
    </row>
    <row r="19" spans="1:13" ht="32.25" customHeight="1" x14ac:dyDescent="0.25">
      <c r="A19" s="166"/>
      <c r="B19" s="166"/>
      <c r="C19" s="166"/>
      <c r="D19" s="166"/>
      <c r="E19" s="166"/>
      <c r="F19" s="166"/>
      <c r="G19" s="166"/>
      <c r="H19" s="166"/>
      <c r="I19" s="132"/>
      <c r="J19" s="132"/>
      <c r="K19" s="132"/>
      <c r="L19" s="132"/>
      <c r="M19" s="132"/>
    </row>
    <row r="20" spans="1:13" ht="21" customHeight="1" x14ac:dyDescent="0.25">
      <c r="A20" s="469" t="s">
        <v>394</v>
      </c>
      <c r="B20" s="470"/>
      <c r="C20" s="470"/>
      <c r="D20" s="470"/>
      <c r="E20" s="470"/>
      <c r="F20" s="470"/>
      <c r="G20" s="470"/>
      <c r="H20" s="470"/>
      <c r="I20" s="470"/>
      <c r="J20" s="470"/>
      <c r="K20" s="470"/>
      <c r="L20" s="470"/>
      <c r="M20" s="471"/>
    </row>
    <row r="21" spans="1:13" ht="32.25" customHeight="1" x14ac:dyDescent="0.25">
      <c r="A21" s="176"/>
      <c r="B21" s="176"/>
      <c r="C21" s="176"/>
      <c r="D21" s="176"/>
      <c r="E21" s="176"/>
      <c r="F21" s="176"/>
      <c r="G21" s="176"/>
      <c r="H21" s="176"/>
      <c r="I21" s="132"/>
      <c r="J21" s="132"/>
      <c r="K21" s="132"/>
      <c r="L21" s="132"/>
      <c r="M21" s="132"/>
    </row>
    <row r="22" spans="1:13" ht="15" customHeight="1" x14ac:dyDescent="0.25">
      <c r="B22" s="3"/>
      <c r="C22" s="3"/>
      <c r="D22" s="3"/>
      <c r="E22" s="3"/>
      <c r="F22" s="3"/>
      <c r="G22" s="3"/>
    </row>
    <row r="23" spans="1:13" ht="15" customHeight="1" x14ac:dyDescent="0.25">
      <c r="B23" s="3"/>
      <c r="C23" s="3"/>
      <c r="D23" s="3"/>
      <c r="E23" s="3"/>
      <c r="F23" s="3"/>
      <c r="G23" s="3"/>
    </row>
    <row r="24" spans="1:13" s="165" customFormat="1" x14ac:dyDescent="0.25">
      <c r="A24" s="291" t="s">
        <v>496</v>
      </c>
      <c r="L24" s="168"/>
    </row>
    <row r="25" spans="1:13" x14ac:dyDescent="0.25">
      <c r="A25" s="292" t="s">
        <v>497</v>
      </c>
    </row>
    <row r="26" spans="1:13" x14ac:dyDescent="0.25">
      <c r="A26" s="292" t="s">
        <v>498</v>
      </c>
    </row>
  </sheetData>
  <mergeCells count="20">
    <mergeCell ref="K1:M1"/>
    <mergeCell ref="A16:M16"/>
    <mergeCell ref="A18:M18"/>
    <mergeCell ref="A20:M20"/>
    <mergeCell ref="A13:L13"/>
    <mergeCell ref="B10:G10"/>
    <mergeCell ref="H10:H11"/>
    <mergeCell ref="A10:A11"/>
    <mergeCell ref="I10:I11"/>
    <mergeCell ref="J10:J11"/>
    <mergeCell ref="K10:K11"/>
    <mergeCell ref="M10:M11"/>
    <mergeCell ref="L10:L11"/>
    <mergeCell ref="A14:M14"/>
    <mergeCell ref="B4:M4"/>
    <mergeCell ref="B5:M5"/>
    <mergeCell ref="B6:M6"/>
    <mergeCell ref="B7:M7"/>
    <mergeCell ref="B8:M8"/>
    <mergeCell ref="L3:M3"/>
  </mergeCells>
  <pageMargins left="0.31496062992125984" right="0.31496062992125984" top="1.1417322834645669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7</vt:i4>
      </vt:variant>
    </vt:vector>
  </HeadingPairs>
  <TitlesOfParts>
    <vt:vector size="24" baseType="lpstr">
      <vt:lpstr>ОМС(структ.подр), КУ_ прил.1</vt:lpstr>
      <vt:lpstr>ЗП ОМС прил.2</vt:lpstr>
      <vt:lpstr>ЗП казен_прил.3</vt:lpstr>
      <vt:lpstr>ЕДДС прил 3.1</vt:lpstr>
      <vt:lpstr>СМИ_прил 3.2</vt:lpstr>
      <vt:lpstr>ДОУ_прил 3.3</vt:lpstr>
      <vt:lpstr>Доп обр_прил 3.4</vt:lpstr>
      <vt:lpstr>Спорт-прил 3.5</vt:lpstr>
      <vt:lpstr>субсидия на мун.задание_прил_4</vt:lpstr>
      <vt:lpstr>субсидия на иные цели_прил.5</vt:lpstr>
      <vt:lpstr>иные расходы_прил.6</vt:lpstr>
      <vt:lpstr>приносящая доход деят-ть_прил.7</vt:lpstr>
      <vt:lpstr>код направления СПБ_8</vt:lpstr>
      <vt:lpstr>методика расчета_прил.9</vt:lpstr>
      <vt:lpstr>форма пояснит. 10</vt:lpstr>
      <vt:lpstr>субсидия на мун.задание_прил.4</vt:lpstr>
      <vt:lpstr>код направления СБП_прил.9</vt:lpstr>
      <vt:lpstr>'ДОУ_прил 3.3'!Заголовки_для_печати</vt:lpstr>
      <vt:lpstr>'код направления СПБ_8'!Заголовки_для_печати</vt:lpstr>
      <vt:lpstr>'методика расчета_прил.9'!Заголовки_для_печати</vt:lpstr>
      <vt:lpstr>'форма пояснит. 10'!Заголовки_для_печати</vt:lpstr>
      <vt:lpstr>'ДОУ_прил 3.3'!Область_печати</vt:lpstr>
      <vt:lpstr>'иные расходы_прил.6'!Область_печати</vt:lpstr>
      <vt:lpstr>'Спорт-прил 3.5'!Область_печати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2022-05-11T04:19:28Z</dcterms:modified>
</cp:coreProperties>
</file>